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omments3.xml" ContentType="application/vnd.openxmlformats-officedocument.spreadsheetml.comments+xml"/>
  <Default Extension="vml" ContentType="application/vnd.openxmlformats-officedocument.vmlDrawing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drawings/drawing1.xml" ContentType="application/vnd.openxmlformats-officedocument.drawing+xml"/>
  <Override PartName="/xl/worksheets/sheet5.xml" ContentType="application/vnd.openxmlformats-officedocument.spreadsheetml.worksheet+xml"/>
  <Override PartName="/xl/comments5.xml" ContentType="application/vnd.openxmlformats-officedocument.spreadsheetml.comments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1485" windowWidth="15150" windowHeight="8880" activeTab="1"/>
  </bookViews>
  <sheets>
    <sheet name="БМЖ лист" sheetId="1" r:id="rId1"/>
    <sheet name="Группы" sheetId="2" r:id="rId2"/>
    <sheet name="1 финал" sheetId="3" r:id="rId3"/>
    <sheet name="2 финал" sheetId="4" r:id="rId4"/>
    <sheet name="S16(2м)" sheetId="5" state="hidden" r:id="rId5"/>
  </sheets>
  <definedNames>
    <definedName name="_xlnm._FilterDatabase" localSheetId="4" hidden="1">'S16(2м)'!$A$1:$D$29</definedName>
    <definedName name="MaxIndex">'БМЖ лист'!$H$2</definedName>
    <definedName name="MinIndex">'БМЖ лист'!$G$2</definedName>
    <definedName name="NameListBMZ">'БМЖ лист'!$B$2:$B$20</definedName>
    <definedName name="_xlnm.Print_Area" localSheetId="3">'2 финал'!$C$4:$AE$62</definedName>
  </definedNames>
  <calcPr fullCalcOnLoad="1"/>
</workbook>
</file>

<file path=xl/comments3.xml><?xml version="1.0" encoding="utf-8"?>
<comments xmlns="http://schemas.openxmlformats.org/spreadsheetml/2006/main">
  <authors>
    <author/>
  </authors>
  <commentList>
    <comment ref="A1" authorId="0">
      <text>
        <r>
          <rPr>
            <b/>
            <sz val="8"/>
            <color indexed="8"/>
            <rFont val="Times New Roman"/>
            <family val="1"/>
          </rPr>
          <t xml:space="preserve">NMA:
</t>
        </r>
        <r>
          <rPr>
            <sz val="8"/>
            <color indexed="8"/>
            <rFont val="Times New Roman"/>
            <family val="1"/>
          </rPr>
          <t>Метка для обработки макросом. Если A1=include, то список матчей с данного листа сливается в общую базу.</t>
        </r>
      </text>
    </comment>
  </commentList>
</comments>
</file>

<file path=xl/comments4.xml><?xml version="1.0" encoding="utf-8"?>
<comments xmlns="http://schemas.openxmlformats.org/spreadsheetml/2006/main">
  <authors>
    <author/>
  </authors>
  <commentList>
    <comment ref="A3" authorId="0">
      <text>
        <r>
          <rPr>
            <b/>
            <sz val="8"/>
            <color indexed="8"/>
            <rFont val="Times New Roman"/>
            <family val="1"/>
          </rPr>
          <t xml:space="preserve">NMA:
</t>
        </r>
        <r>
          <rPr>
            <sz val="8"/>
            <color indexed="8"/>
            <rFont val="Times New Roman"/>
            <family val="1"/>
          </rPr>
          <t>Метка для обработки макросом. Если A1=include, то список матчей с данного листа сливается в общую базу.</t>
        </r>
      </text>
    </comment>
  </commentList>
</comments>
</file>

<file path=xl/comments5.xml><?xml version="1.0" encoding="utf-8"?>
<comments xmlns="http://schemas.openxmlformats.org/spreadsheetml/2006/main">
  <authors>
    <author/>
  </authors>
  <commentList>
    <comment ref="B1" authorId="0">
      <text>
        <r>
          <rPr>
            <b/>
            <sz val="8"/>
            <color indexed="8"/>
            <rFont val="DejaVu Sans"/>
            <family val="1"/>
          </rPr>
          <t xml:space="preserve">Natalchenko:
</t>
        </r>
        <r>
          <rPr>
            <sz val="8"/>
            <color indexed="8"/>
            <rFont val="DejaVu Sans"/>
            <family val="1"/>
          </rPr>
          <t>Это m#</t>
        </r>
      </text>
    </comment>
    <comment ref="E1" authorId="0">
      <text>
        <r>
          <rPr>
            <b/>
            <sz val="8"/>
            <color indexed="8"/>
            <rFont val="DejaVu Sans"/>
            <family val="1"/>
          </rPr>
          <t xml:space="preserve">Natalchenko:
</t>
        </r>
        <r>
          <rPr>
            <sz val="8"/>
            <color indexed="8"/>
            <rFont val="DejaVu Sans"/>
            <family val="1"/>
          </rPr>
          <t>За какое максимальное место борется участник этого матча</t>
        </r>
      </text>
    </comment>
  </commentList>
</comments>
</file>

<file path=xl/sharedStrings.xml><?xml version="1.0" encoding="utf-8"?>
<sst xmlns="http://schemas.openxmlformats.org/spreadsheetml/2006/main" count="189" uniqueCount="93">
  <si>
    <t>include</t>
  </si>
  <si>
    <t>МАТЧ</t>
  </si>
  <si>
    <t>ФИО1</t>
  </si>
  <si>
    <t>ФИО2</t>
  </si>
  <si>
    <t>счет1</t>
  </si>
  <si>
    <t>счет2</t>
  </si>
  <si>
    <t>МЕСТО</t>
  </si>
  <si>
    <t>ФИО</t>
  </si>
  <si>
    <t>За место?</t>
  </si>
  <si>
    <t>Матч№</t>
  </si>
  <si>
    <t>Откуда верх?</t>
  </si>
  <si>
    <t>Откуда низ?</t>
  </si>
  <si>
    <t>MAX место</t>
  </si>
  <si>
    <t>(1)</t>
  </si>
  <si>
    <t>Первые 8 матчей имеют входящих игроков из списка</t>
  </si>
  <si>
    <t>(2)</t>
  </si>
  <si>
    <t>Верхний/ нижний с плюсом - пришел победивший, с минусом - пришел проигравший из матча</t>
  </si>
  <si>
    <t>17</t>
  </si>
  <si>
    <t>18</t>
  </si>
  <si>
    <t>19</t>
  </si>
  <si>
    <t>20</t>
  </si>
  <si>
    <t>ФИО ИНДЕКС</t>
  </si>
  <si>
    <t>9</t>
  </si>
  <si>
    <t>10</t>
  </si>
  <si>
    <t>11</t>
  </si>
  <si>
    <t>12</t>
  </si>
  <si>
    <t>13</t>
  </si>
  <si>
    <t>14</t>
  </si>
  <si>
    <t>15</t>
  </si>
  <si>
    <t>16</t>
  </si>
  <si>
    <t>03.11.2013 г.</t>
  </si>
  <si>
    <t>Гр.1</t>
  </si>
  <si>
    <t>Гр.2</t>
  </si>
  <si>
    <t>Участник</t>
  </si>
  <si>
    <t>О</t>
  </si>
  <si>
    <t>М</t>
  </si>
  <si>
    <t>Гр.3</t>
  </si>
  <si>
    <t>Гр.4</t>
  </si>
  <si>
    <t>Медведев Денис</t>
  </si>
  <si>
    <t>Дергунов Андрей</t>
  </si>
  <si>
    <t>Лукьяненко Михаил</t>
  </si>
  <si>
    <t>Зеленов Максим</t>
  </si>
  <si>
    <t>Неведров Павел</t>
  </si>
  <si>
    <t>Донич Александр</t>
  </si>
  <si>
    <t>Шмелев Сергей</t>
  </si>
  <si>
    <t>Миронов Илья</t>
  </si>
  <si>
    <t>Семиков Алексей</t>
  </si>
  <si>
    <t>Гришин Андрей</t>
  </si>
  <si>
    <t>Полянсков Андрей</t>
  </si>
  <si>
    <t>Архиерейский Владимир</t>
  </si>
  <si>
    <t>Волкова Ульяна</t>
  </si>
  <si>
    <t>Чернышов Максим</t>
  </si>
  <si>
    <t>Кондрашкин Андрей</t>
  </si>
  <si>
    <t>Красковский Ян</t>
  </si>
  <si>
    <t>Фамилия Имя</t>
  </si>
  <si>
    <t>№ по рейтингу</t>
  </si>
  <si>
    <t>Первый Финал с розыгрышем ВСЕХ мест, 4 тур</t>
  </si>
  <si>
    <t>Второй финал за 9-20 место 4 тур</t>
  </si>
  <si>
    <t>счет в партиях</t>
  </si>
  <si>
    <t>Михеев Даниил</t>
  </si>
  <si>
    <t>Кокляев Михаил</t>
  </si>
  <si>
    <t>Павлинов Вячеслав</t>
  </si>
  <si>
    <t>Широлапов Виталий</t>
  </si>
  <si>
    <t>-11,-8,8,8,-6</t>
  </si>
  <si>
    <t>6</t>
  </si>
  <si>
    <t>-6,-11,12,8,10</t>
  </si>
  <si>
    <t>I</t>
  </si>
  <si>
    <t>II</t>
  </si>
  <si>
    <t>3</t>
  </si>
  <si>
    <t>5</t>
  </si>
  <si>
    <t>4</t>
  </si>
  <si>
    <t>8</t>
  </si>
  <si>
    <t>7</t>
  </si>
  <si>
    <t>W</t>
  </si>
  <si>
    <t>L</t>
  </si>
  <si>
    <t>0</t>
  </si>
  <si>
    <t>8,12,-6,-10,6</t>
  </si>
  <si>
    <t>10,6,-6,-9,-9</t>
  </si>
  <si>
    <t>7,6,9</t>
  </si>
  <si>
    <t>5,-7,-8,10,-8</t>
  </si>
  <si>
    <t>9,-10,7,-3,9</t>
  </si>
  <si>
    <t>,-5,10,7,-10,-5</t>
  </si>
  <si>
    <t>,-3,4,-7,-8</t>
  </si>
  <si>
    <t>8,10,-8,4</t>
  </si>
  <si>
    <t>8,7,-12,-16,-8</t>
  </si>
  <si>
    <t>6.2,9</t>
  </si>
  <si>
    <t>,-8,-8,-9</t>
  </si>
  <si>
    <t>9,-6,-6,8,-12</t>
  </si>
  <si>
    <t>5.6,3</t>
  </si>
  <si>
    <t>7,9,-7,6</t>
  </si>
  <si>
    <t>8,8,6</t>
  </si>
  <si>
    <t>тур</t>
  </si>
  <si>
    <t>Премьер-лига Пензенской области 2013-2014 ( 6 тур)</t>
  </si>
</sst>
</file>

<file path=xl/styles.xml><?xml version="1.0" encoding="utf-8"?>
<styleSheet xmlns="http://schemas.openxmlformats.org/spreadsheetml/2006/main">
  <numFmts count="13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_-* #,##0_р_._-;\-* #,##0_р_._-;_-* \-_р_._-;_-@_-"/>
    <numFmt numFmtId="165" formatCode="_-* #,##0.00_р_._-;\-* #,##0.00_р_._-;_-* \-??_р_._-;_-@_-"/>
    <numFmt numFmtId="166" formatCode="#,##0.00_ ;\-#,##0.00\ "/>
    <numFmt numFmtId="167" formatCode="0.0000"/>
    <numFmt numFmtId="168" formatCode="#,##0_ ;\-#,##0\ "/>
  </numFmts>
  <fonts count="51">
    <font>
      <sz val="9"/>
      <name val="Verdana"/>
      <family val="2"/>
    </font>
    <font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0"/>
      <name val="Arial Cyr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8"/>
      <name val="Verdana"/>
      <family val="2"/>
    </font>
    <font>
      <sz val="7"/>
      <name val="Verdana"/>
      <family val="2"/>
    </font>
    <font>
      <b/>
      <sz val="7"/>
      <name val="Verdana"/>
      <family val="2"/>
    </font>
    <font>
      <b/>
      <sz val="8"/>
      <color indexed="8"/>
      <name val="Times New Roman"/>
      <family val="1"/>
    </font>
    <font>
      <sz val="8"/>
      <color indexed="8"/>
      <name val="Times New Roman"/>
      <family val="1"/>
    </font>
    <font>
      <b/>
      <sz val="7"/>
      <color indexed="29"/>
      <name val="Verdana"/>
      <family val="2"/>
    </font>
    <font>
      <b/>
      <sz val="8"/>
      <name val="Verdana"/>
      <family val="2"/>
    </font>
    <font>
      <b/>
      <sz val="9"/>
      <name val="Verdana"/>
      <family val="2"/>
    </font>
    <font>
      <sz val="8"/>
      <color indexed="8"/>
      <name val="Verdana"/>
      <family val="2"/>
    </font>
    <font>
      <sz val="9"/>
      <color indexed="8"/>
      <name val="Verdana"/>
      <family val="2"/>
    </font>
    <font>
      <sz val="7"/>
      <color indexed="8"/>
      <name val="Verdana"/>
      <family val="2"/>
    </font>
    <font>
      <b/>
      <i/>
      <sz val="8"/>
      <color indexed="12"/>
      <name val="Verdana"/>
      <family val="2"/>
    </font>
    <font>
      <b/>
      <sz val="8"/>
      <color indexed="9"/>
      <name val="Verdana"/>
      <family val="2"/>
    </font>
    <font>
      <b/>
      <sz val="8"/>
      <color indexed="8"/>
      <name val="DejaVu Sans"/>
      <family val="1"/>
    </font>
    <font>
      <sz val="8"/>
      <color indexed="8"/>
      <name val="DejaVu Sans"/>
      <family val="1"/>
    </font>
    <font>
      <b/>
      <sz val="7"/>
      <color indexed="8"/>
      <name val="Verdana"/>
      <family val="2"/>
    </font>
    <font>
      <b/>
      <sz val="8"/>
      <color indexed="29"/>
      <name val="Verdana"/>
      <family val="2"/>
    </font>
    <font>
      <b/>
      <i/>
      <sz val="9"/>
      <color indexed="12"/>
      <name val="Verdana"/>
      <family val="2"/>
    </font>
    <font>
      <b/>
      <sz val="8"/>
      <color indexed="10"/>
      <name val="Verdana"/>
      <family val="2"/>
    </font>
    <font>
      <sz val="12"/>
      <name val="Times New Roman"/>
      <family val="1"/>
    </font>
    <font>
      <sz val="12"/>
      <color indexed="8"/>
      <name val="Times New Roman"/>
      <family val="1"/>
    </font>
    <font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6"/>
      <color indexed="8"/>
      <name val="Times New Roman"/>
      <family val="1"/>
    </font>
    <font>
      <sz val="16"/>
      <color indexed="8"/>
      <name val="Times New Roman"/>
      <family val="1"/>
    </font>
    <font>
      <sz val="10"/>
      <color indexed="8"/>
      <name val="Times New Roman"/>
      <family val="1"/>
    </font>
    <font>
      <b/>
      <sz val="10"/>
      <name val="Times New Roman"/>
      <family val="1"/>
    </font>
    <font>
      <b/>
      <sz val="7"/>
      <color indexed="10"/>
      <name val="Verdana"/>
      <family val="2"/>
    </font>
    <font>
      <sz val="8"/>
      <name val="Tahoma"/>
      <family val="2"/>
    </font>
    <font>
      <sz val="12"/>
      <color theme="1"/>
      <name val="Times New Roman"/>
      <family val="2"/>
    </font>
  </fonts>
  <fills count="39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20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4"/>
        <bgColor indexed="64"/>
      </patternFill>
    </fill>
  </fills>
  <borders count="89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ck">
        <color indexed="29"/>
      </left>
      <right style="thin">
        <color indexed="29"/>
      </right>
      <top style="thick">
        <color indexed="29"/>
      </top>
      <bottom style="thick">
        <color indexed="29"/>
      </bottom>
    </border>
    <border>
      <left style="thin">
        <color indexed="29"/>
      </left>
      <right style="thin">
        <color indexed="29"/>
      </right>
      <top style="thick">
        <color indexed="29"/>
      </top>
      <bottom style="thick">
        <color indexed="29"/>
      </bottom>
    </border>
    <border>
      <left style="thin">
        <color indexed="29"/>
      </left>
      <right style="thick">
        <color indexed="29"/>
      </right>
      <top style="thick">
        <color indexed="29"/>
      </top>
      <bottom style="thick">
        <color indexed="29"/>
      </bottom>
    </border>
    <border>
      <left style="thick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n">
        <color indexed="29"/>
      </right>
      <top>
        <color indexed="63"/>
      </top>
      <bottom style="thin">
        <color indexed="29"/>
      </bottom>
    </border>
    <border>
      <left style="thin">
        <color indexed="29"/>
      </left>
      <right style="thick">
        <color indexed="29"/>
      </right>
      <top>
        <color indexed="63"/>
      </top>
      <bottom style="thin">
        <color indexed="29"/>
      </bottom>
    </border>
    <border>
      <left style="thick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n">
        <color indexed="29"/>
      </bottom>
    </border>
    <border>
      <left style="thin">
        <color indexed="29"/>
      </left>
      <right style="thick">
        <color indexed="29"/>
      </right>
      <top style="thin">
        <color indexed="29"/>
      </top>
      <bottom style="thin">
        <color indexed="29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ck">
        <color indexed="29"/>
      </left>
      <right style="thin">
        <color indexed="29"/>
      </right>
      <top style="thin">
        <color indexed="29"/>
      </top>
      <bottom style="thick">
        <color indexed="29"/>
      </bottom>
    </border>
    <border>
      <left style="thin">
        <color indexed="29"/>
      </left>
      <right style="thin">
        <color indexed="29"/>
      </right>
      <top style="thin">
        <color indexed="29"/>
      </top>
      <bottom style="thick">
        <color indexed="29"/>
      </bottom>
    </border>
    <border>
      <left>
        <color indexed="63"/>
      </left>
      <right>
        <color indexed="63"/>
      </right>
      <top style="thick">
        <color indexed="29"/>
      </top>
      <bottom style="thin">
        <color indexed="8"/>
      </bottom>
    </border>
    <border>
      <left>
        <color indexed="63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 style="thick">
        <color indexed="29"/>
      </right>
      <top style="thick">
        <color indexed="29"/>
      </top>
      <bottom>
        <color indexed="63"/>
      </bottom>
    </border>
    <border>
      <left style="thick">
        <color indexed="29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ck">
        <color indexed="29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29"/>
      </left>
      <right style="thick">
        <color indexed="29"/>
      </right>
      <top style="thin">
        <color indexed="29"/>
      </top>
      <bottom style="thick">
        <color indexed="29"/>
      </bottom>
    </border>
    <border>
      <left style="thick">
        <color indexed="29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>
        <color indexed="63"/>
      </right>
      <top>
        <color indexed="63"/>
      </top>
      <bottom style="thick">
        <color indexed="29"/>
      </bottom>
    </border>
    <border>
      <left>
        <color indexed="63"/>
      </left>
      <right style="thick">
        <color indexed="29"/>
      </right>
      <top>
        <color indexed="63"/>
      </top>
      <bottom style="thick">
        <color indexed="29"/>
      </bottom>
    </border>
    <border>
      <left style="thick">
        <color indexed="29"/>
      </left>
      <right>
        <color indexed="63"/>
      </right>
      <top style="thick">
        <color indexed="29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ck">
        <color indexed="29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/>
      <right style="medium"/>
      <top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thick">
        <color indexed="29"/>
      </left>
      <right>
        <color indexed="63"/>
      </right>
      <top style="thick">
        <color indexed="29"/>
      </top>
      <bottom style="thick">
        <color indexed="29"/>
      </bottom>
    </border>
    <border>
      <left>
        <color indexed="63"/>
      </left>
      <right style="thick">
        <color indexed="29"/>
      </right>
      <top style="thick">
        <color indexed="29"/>
      </top>
      <bottom style="thick">
        <color indexed="29"/>
      </bottom>
    </border>
    <border>
      <left style="thin">
        <color indexed="53"/>
      </left>
      <right style="thin">
        <color indexed="53"/>
      </right>
      <top style="thin">
        <color indexed="53"/>
      </top>
      <bottom style="thin">
        <color indexed="53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medium">
        <color indexed="17"/>
      </right>
      <top style="thin">
        <color indexed="17"/>
      </top>
      <bottom style="medium">
        <color indexed="17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thin">
        <color indexed="30"/>
      </top>
      <bottom style="medium">
        <color indexed="3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thin">
        <color indexed="10"/>
      </top>
      <bottom style="medium">
        <color indexed="10"/>
      </bottom>
    </border>
    <border>
      <left style="medium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 style="thin">
        <color indexed="17"/>
      </right>
      <top>
        <color indexed="63"/>
      </top>
      <bottom style="thin">
        <color indexed="17"/>
      </bottom>
    </border>
    <border>
      <left style="thin">
        <color indexed="17"/>
      </left>
      <right>
        <color indexed="63"/>
      </right>
      <top>
        <color indexed="63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thin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thin">
        <color indexed="17"/>
      </bottom>
    </border>
    <border>
      <left style="medium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 style="thin">
        <color indexed="17"/>
      </right>
      <top style="thin">
        <color indexed="17"/>
      </top>
      <bottom style="medium">
        <color indexed="17"/>
      </bottom>
    </border>
    <border>
      <left style="thin">
        <color indexed="17"/>
      </left>
      <right>
        <color indexed="63"/>
      </right>
      <top style="thin">
        <color indexed="17"/>
      </top>
      <bottom style="medium">
        <color indexed="17"/>
      </bottom>
    </border>
    <border>
      <left style="medium">
        <color indexed="17"/>
      </left>
      <right style="medium">
        <color indexed="17"/>
      </right>
      <top style="medium">
        <color indexed="17"/>
      </top>
      <bottom style="medium">
        <color indexed="17"/>
      </bottom>
    </border>
    <border>
      <left style="medium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medium">
        <color indexed="30"/>
      </top>
      <bottom style="thin">
        <color indexed="30"/>
      </bottom>
    </border>
    <border>
      <left style="thin">
        <color indexed="30"/>
      </left>
      <right style="medium">
        <color indexed="30"/>
      </right>
      <top style="medium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thin">
        <color indexed="30"/>
      </bottom>
    </border>
    <border>
      <left style="medium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thin">
        <color indexed="30"/>
      </left>
      <right style="thin">
        <color indexed="30"/>
      </right>
      <top style="thin">
        <color indexed="30"/>
      </top>
      <bottom style="medium">
        <color indexed="30"/>
      </bottom>
    </border>
    <border>
      <left style="medium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medium">
        <color indexed="10"/>
      </top>
      <bottom style="thin">
        <color indexed="10"/>
      </bottom>
    </border>
    <border>
      <left style="thin">
        <color indexed="10"/>
      </left>
      <right style="medium">
        <color indexed="10"/>
      </right>
      <top style="medium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thin">
        <color indexed="10"/>
      </bottom>
    </border>
    <border>
      <left style="medium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thin">
        <color indexed="10"/>
      </left>
      <right style="thin">
        <color indexed="10"/>
      </right>
      <top style="thin">
        <color indexed="10"/>
      </top>
      <bottom style="medium">
        <color indexed="10"/>
      </bottom>
    </border>
    <border>
      <left style="medium"/>
      <right style="medium"/>
      <top/>
      <bottom/>
    </border>
    <border>
      <left style="medium"/>
      <right style="medium"/>
      <top style="medium"/>
      <bottom style="thin">
        <color indexed="55"/>
      </bottom>
    </border>
    <border>
      <left style="medium"/>
      <right style="medium"/>
      <top style="medium"/>
      <bottom/>
    </border>
    <border>
      <left/>
      <right style="medium"/>
      <top/>
      <bottom/>
    </border>
    <border>
      <left style="medium"/>
      <right style="medium">
        <color indexed="8"/>
      </right>
      <top style="medium"/>
      <bottom>
        <color indexed="63"/>
      </bottom>
    </border>
    <border>
      <left style="medium"/>
      <right style="medium">
        <color indexed="8"/>
      </right>
      <top/>
      <bottom style="medium"/>
    </border>
    <border>
      <left style="medium"/>
      <right style="medium"/>
      <top/>
      <bottom style="medium">
        <color indexed="8"/>
      </bottom>
    </border>
    <border>
      <left style="medium"/>
      <right style="medium">
        <color indexed="8"/>
      </right>
      <top style="medium">
        <color indexed="8"/>
      </top>
      <bottom/>
    </border>
    <border>
      <left style="medium"/>
      <right style="medium">
        <color indexed="8"/>
      </right>
      <top>
        <color indexed="63"/>
      </top>
      <bottom style="medium">
        <color indexed="8"/>
      </bottom>
    </border>
    <border>
      <left style="medium"/>
      <right style="medium"/>
      <top style="medium">
        <color indexed="8"/>
      </top>
      <bottom/>
    </border>
    <border>
      <left>
        <color indexed="63"/>
      </left>
      <right/>
      <top/>
      <bottom style="medium"/>
    </border>
  </borders>
  <cellStyleXfs count="6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" fillId="2" borderId="0" applyNumberFormat="0" applyBorder="0" applyAlignment="0" applyProtection="0"/>
    <xf numFmtId="0" fontId="2" fillId="3" borderId="0" applyNumberFormat="0" applyBorder="0" applyAlignment="0" applyProtection="0"/>
    <xf numFmtId="0" fontId="2" fillId="4" borderId="0" applyNumberFormat="0" applyBorder="0" applyAlignment="0" applyProtection="0"/>
    <xf numFmtId="0" fontId="2" fillId="5" borderId="0" applyNumberFormat="0" applyBorder="0" applyAlignment="0" applyProtection="0"/>
    <xf numFmtId="0" fontId="2" fillId="6" borderId="0" applyNumberFormat="0" applyBorder="0" applyAlignment="0" applyProtection="0"/>
    <xf numFmtId="0" fontId="2" fillId="7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5" borderId="0" applyNumberFormat="0" applyBorder="0" applyAlignment="0" applyProtection="0"/>
    <xf numFmtId="0" fontId="2" fillId="8" borderId="0" applyNumberFormat="0" applyBorder="0" applyAlignment="0" applyProtection="0"/>
    <xf numFmtId="0" fontId="2" fillId="11" borderId="0" applyNumberFormat="0" applyBorder="0" applyAlignment="0" applyProtection="0"/>
    <xf numFmtId="0" fontId="3" fillId="12" borderId="0" applyNumberFormat="0" applyBorder="0" applyAlignment="0" applyProtection="0"/>
    <xf numFmtId="0" fontId="3" fillId="9" borderId="0" applyNumberFormat="0" applyBorder="0" applyAlignment="0" applyProtection="0"/>
    <xf numFmtId="0" fontId="3" fillId="10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5" borderId="0" applyNumberFormat="0" applyBorder="0" applyAlignment="0" applyProtection="0"/>
    <xf numFmtId="0" fontId="3" fillId="16" borderId="0" applyNumberFormat="0" applyBorder="0" applyAlignment="0" applyProtection="0"/>
    <xf numFmtId="0" fontId="3" fillId="17" borderId="0" applyNumberFormat="0" applyBorder="0" applyAlignment="0" applyProtection="0"/>
    <xf numFmtId="0" fontId="3" fillId="18" borderId="0" applyNumberFormat="0" applyBorder="0" applyAlignment="0" applyProtection="0"/>
    <xf numFmtId="0" fontId="3" fillId="13" borderId="0" applyNumberFormat="0" applyBorder="0" applyAlignment="0" applyProtection="0"/>
    <xf numFmtId="0" fontId="3" fillId="14" borderId="0" applyNumberFormat="0" applyBorder="0" applyAlignment="0" applyProtection="0"/>
    <xf numFmtId="0" fontId="3" fillId="19" borderId="0" applyNumberFormat="0" applyBorder="0" applyAlignment="0" applyProtection="0"/>
    <xf numFmtId="0" fontId="4" fillId="7" borderId="1" applyNumberFormat="0" applyAlignment="0" applyProtection="0"/>
    <xf numFmtId="0" fontId="5" fillId="20" borderId="2" applyNumberFormat="0" applyAlignment="0" applyProtection="0"/>
    <xf numFmtId="0" fontId="6" fillId="20" borderId="1" applyNumberFormat="0" applyAlignment="0" applyProtection="0"/>
    <xf numFmtId="44" fontId="1" fillId="0" borderId="0" applyFill="0" applyBorder="0" applyAlignment="0" applyProtection="0"/>
    <xf numFmtId="42" fontId="1" fillId="0" borderId="0" applyFill="0" applyBorder="0" applyAlignment="0" applyProtection="0"/>
    <xf numFmtId="0" fontId="7" fillId="0" borderId="3" applyNumberFormat="0" applyFill="0" applyAlignment="0" applyProtection="0"/>
    <xf numFmtId="0" fontId="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10" fillId="0" borderId="6" applyNumberFormat="0" applyFill="0" applyAlignment="0" applyProtection="0"/>
    <xf numFmtId="0" fontId="11" fillId="21" borderId="7" applyNumberFormat="0" applyAlignment="0" applyProtection="0"/>
    <xf numFmtId="0" fontId="12" fillId="0" borderId="0" applyNumberFormat="0" applyFill="0" applyBorder="0" applyAlignment="0" applyProtection="0"/>
    <xf numFmtId="0" fontId="13" fillId="22" borderId="0" applyNumberFormat="0" applyBorder="0" applyAlignment="0" applyProtection="0"/>
    <xf numFmtId="0" fontId="5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5" fillId="3" borderId="0" applyNumberFormat="0" applyBorder="0" applyAlignment="0" applyProtection="0"/>
    <xf numFmtId="0" fontId="16" fillId="0" borderId="0" applyNumberFormat="0" applyFill="0" applyBorder="0" applyAlignment="0" applyProtection="0"/>
    <xf numFmtId="0" fontId="14" fillId="23" borderId="8" applyNumberFormat="0" applyAlignment="0" applyProtection="0"/>
    <xf numFmtId="9" fontId="1" fillId="0" borderId="0" applyFill="0" applyBorder="0" applyAlignment="0" applyProtection="0"/>
    <xf numFmtId="0" fontId="17" fillId="0" borderId="9" applyNumberFormat="0" applyFill="0" applyAlignment="0" applyProtection="0"/>
    <xf numFmtId="0" fontId="18" fillId="0" borderId="0" applyNumberFormat="0" applyFill="0" applyBorder="0" applyAlignment="0" applyProtection="0"/>
    <xf numFmtId="43" fontId="1" fillId="0" borderId="0" applyFill="0" applyBorder="0" applyAlignment="0" applyProtection="0"/>
    <xf numFmtId="41" fontId="1" fillId="0" borderId="0" applyFill="0" applyBorder="0" applyAlignment="0" applyProtection="0"/>
    <xf numFmtId="0" fontId="19" fillId="4" borderId="0" applyNumberFormat="0" applyBorder="0" applyAlignment="0" applyProtection="0"/>
  </cellStyleXfs>
  <cellXfs count="304">
    <xf numFmtId="0" fontId="0" fillId="0" borderId="0" xfId="0" applyAlignment="1">
      <alignment/>
    </xf>
    <xf numFmtId="0" fontId="2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/>
      <protection hidden="1"/>
    </xf>
    <xf numFmtId="0" fontId="21" fillId="0" borderId="0" xfId="0" applyFont="1" applyAlignment="1" applyProtection="1">
      <alignment/>
      <protection hidden="1"/>
    </xf>
    <xf numFmtId="0" fontId="20" fillId="0" borderId="0" xfId="0" applyFont="1" applyAlignment="1" applyProtection="1">
      <alignment/>
      <protection hidden="1"/>
    </xf>
    <xf numFmtId="0" fontId="0" fillId="0" borderId="0" xfId="0" applyFont="1" applyAlignment="1" applyProtection="1">
      <alignment/>
      <protection hidden="1"/>
    </xf>
    <xf numFmtId="0" fontId="0" fillId="12" borderId="0" xfId="0" applyFont="1" applyFill="1" applyAlignment="1" applyProtection="1">
      <alignment/>
      <protection hidden="1"/>
    </xf>
    <xf numFmtId="0" fontId="25" fillId="12" borderId="0" xfId="0" applyFont="1" applyFill="1" applyAlignment="1" applyProtection="1">
      <alignment/>
      <protection hidden="1" locked="0"/>
    </xf>
    <xf numFmtId="0" fontId="21" fillId="12" borderId="0" xfId="0" applyFont="1" applyFill="1" applyAlignment="1" applyProtection="1">
      <alignment/>
      <protection hidden="1"/>
    </xf>
    <xf numFmtId="0" fontId="26" fillId="12" borderId="0" xfId="0" applyFont="1" applyFill="1" applyBorder="1" applyAlignment="1" applyProtection="1">
      <alignment/>
      <protection hidden="1"/>
    </xf>
    <xf numFmtId="0" fontId="20" fillId="12" borderId="0" xfId="0" applyFont="1" applyFill="1" applyAlignment="1" applyProtection="1">
      <alignment/>
      <protection hidden="1"/>
    </xf>
    <xf numFmtId="0" fontId="27" fillId="12" borderId="0" xfId="0" applyFont="1" applyFill="1" applyBorder="1" applyAlignment="1" applyProtection="1">
      <alignment horizontal="center"/>
      <protection hidden="1"/>
    </xf>
    <xf numFmtId="0" fontId="22" fillId="8" borderId="10" xfId="0" applyFont="1" applyFill="1" applyBorder="1" applyAlignment="1" applyProtection="1">
      <alignment horizontal="center"/>
      <protection hidden="1"/>
    </xf>
    <xf numFmtId="0" fontId="22" fillId="8" borderId="11" xfId="0" applyFont="1" applyFill="1" applyBorder="1" applyAlignment="1" applyProtection="1">
      <alignment horizontal="center"/>
      <protection hidden="1"/>
    </xf>
    <xf numFmtId="0" fontId="22" fillId="8" borderId="12" xfId="0" applyFont="1" applyFill="1" applyBorder="1" applyAlignment="1" applyProtection="1">
      <alignment horizontal="center"/>
      <protection hidden="1"/>
    </xf>
    <xf numFmtId="0" fontId="28" fillId="0" borderId="0" xfId="0" applyFont="1" applyFill="1" applyAlignment="1" applyProtection="1">
      <alignment horizontal="left"/>
      <protection hidden="1"/>
    </xf>
    <xf numFmtId="0" fontId="29" fillId="12" borderId="0" xfId="0" applyFont="1" applyFill="1" applyAlignment="1" applyProtection="1">
      <alignment horizontal="left"/>
      <protection hidden="1"/>
    </xf>
    <xf numFmtId="0" fontId="21" fillId="23" borderId="13" xfId="0" applyFont="1" applyFill="1" applyBorder="1" applyAlignment="1" applyProtection="1">
      <alignment/>
      <protection hidden="1"/>
    </xf>
    <xf numFmtId="164" fontId="30" fillId="23" borderId="14" xfId="0" applyNumberFormat="1" applyFont="1" applyFill="1" applyBorder="1" applyAlignment="1" applyProtection="1">
      <alignment horizontal="left"/>
      <protection hidden="1"/>
    </xf>
    <xf numFmtId="164" fontId="21" fillId="23" borderId="14" xfId="0" applyNumberFormat="1" applyFont="1" applyFill="1" applyBorder="1" applyAlignment="1" applyProtection="1">
      <alignment horizontal="center"/>
      <protection hidden="1"/>
    </xf>
    <xf numFmtId="0" fontId="21" fillId="23" borderId="15" xfId="0" applyFont="1" applyFill="1" applyBorder="1" applyAlignment="1" applyProtection="1">
      <alignment/>
      <protection hidden="1"/>
    </xf>
    <xf numFmtId="0" fontId="21" fillId="23" borderId="16" xfId="0" applyFont="1" applyFill="1" applyBorder="1" applyAlignment="1" applyProtection="1">
      <alignment/>
      <protection hidden="1"/>
    </xf>
    <xf numFmtId="164" fontId="30" fillId="23" borderId="17" xfId="0" applyNumberFormat="1" applyFont="1" applyFill="1" applyBorder="1" applyAlignment="1" applyProtection="1">
      <alignment horizontal="left"/>
      <protection hidden="1"/>
    </xf>
    <xf numFmtId="164" fontId="21" fillId="23" borderId="17" xfId="0" applyNumberFormat="1" applyFont="1" applyFill="1" applyBorder="1" applyAlignment="1" applyProtection="1">
      <alignment horizontal="center"/>
      <protection hidden="1"/>
    </xf>
    <xf numFmtId="0" fontId="21" fillId="23" borderId="18" xfId="0" applyFont="1" applyFill="1" applyBorder="1" applyAlignment="1" applyProtection="1">
      <alignment/>
      <protection hidden="1"/>
    </xf>
    <xf numFmtId="0" fontId="26" fillId="0" borderId="19" xfId="0" applyFont="1" applyFill="1" applyBorder="1" applyAlignment="1" applyProtection="1">
      <alignment horizontal="center"/>
      <protection hidden="1"/>
    </xf>
    <xf numFmtId="0" fontId="21" fillId="12" borderId="0" xfId="0" applyFont="1" applyFill="1" applyBorder="1" applyAlignment="1" applyProtection="1">
      <alignment/>
      <protection hidden="1"/>
    </xf>
    <xf numFmtId="0" fontId="0" fillId="12" borderId="0" xfId="0" applyFill="1" applyAlignment="1">
      <alignment/>
    </xf>
    <xf numFmtId="0" fontId="21" fillId="23" borderId="20" xfId="0" applyFont="1" applyFill="1" applyBorder="1" applyAlignment="1" applyProtection="1">
      <alignment/>
      <protection hidden="1"/>
    </xf>
    <xf numFmtId="164" fontId="30" fillId="23" borderId="21" xfId="0" applyNumberFormat="1" applyFont="1" applyFill="1" applyBorder="1" applyAlignment="1" applyProtection="1">
      <alignment horizontal="left"/>
      <protection hidden="1"/>
    </xf>
    <xf numFmtId="164" fontId="21" fillId="23" borderId="21" xfId="0" applyNumberFormat="1" applyFont="1" applyFill="1" applyBorder="1" applyAlignment="1" applyProtection="1">
      <alignment horizontal="center"/>
      <protection hidden="1"/>
    </xf>
    <xf numFmtId="164" fontId="21" fillId="0" borderId="0" xfId="0" applyNumberFormat="1" applyFont="1" applyFill="1" applyAlignment="1" applyProtection="1">
      <alignment/>
      <protection hidden="1"/>
    </xf>
    <xf numFmtId="0" fontId="26" fillId="0" borderId="0" xfId="0" applyFont="1" applyFill="1" applyAlignment="1" applyProtection="1">
      <alignment/>
      <protection hidden="1"/>
    </xf>
    <xf numFmtId="165" fontId="21" fillId="0" borderId="0" xfId="0" applyNumberFormat="1" applyFont="1" applyFill="1" applyAlignment="1" applyProtection="1">
      <alignment/>
      <protection hidden="1"/>
    </xf>
    <xf numFmtId="0" fontId="21" fillId="0" borderId="0" xfId="0" applyFont="1" applyFill="1" applyAlignment="1" applyProtection="1">
      <alignment/>
      <protection hidden="1"/>
    </xf>
    <xf numFmtId="164" fontId="20" fillId="12" borderId="0" xfId="0" applyNumberFormat="1" applyFont="1" applyFill="1" applyAlignment="1" applyProtection="1">
      <alignment/>
      <protection hidden="1"/>
    </xf>
    <xf numFmtId="164" fontId="21" fillId="12" borderId="0" xfId="0" applyNumberFormat="1" applyFont="1" applyFill="1" applyAlignment="1" applyProtection="1">
      <alignment/>
      <protection hidden="1"/>
    </xf>
    <xf numFmtId="0" fontId="26" fillId="12" borderId="0" xfId="0" applyFont="1" applyFill="1" applyAlignment="1" applyProtection="1">
      <alignment/>
      <protection hidden="1"/>
    </xf>
    <xf numFmtId="165" fontId="21" fillId="12" borderId="0" xfId="0" applyNumberFormat="1" applyFont="1" applyFill="1" applyAlignment="1" applyProtection="1">
      <alignment/>
      <protection hidden="1"/>
    </xf>
    <xf numFmtId="0" fontId="20" fillId="23" borderId="22" xfId="0" applyFont="1" applyFill="1" applyBorder="1" applyAlignment="1" applyProtection="1">
      <alignment/>
      <protection hidden="1"/>
    </xf>
    <xf numFmtId="0" fontId="20" fillId="23" borderId="23" xfId="0" applyFont="1" applyFill="1" applyBorder="1" applyAlignment="1" applyProtection="1">
      <alignment/>
      <protection hidden="1"/>
    </xf>
    <xf numFmtId="164" fontId="21" fillId="23" borderId="23" xfId="0" applyNumberFormat="1" applyFont="1" applyFill="1" applyBorder="1" applyAlignment="1" applyProtection="1">
      <alignment/>
      <protection hidden="1"/>
    </xf>
    <xf numFmtId="0" fontId="26" fillId="23" borderId="23" xfId="0" applyFont="1" applyFill="1" applyBorder="1" applyAlignment="1" applyProtection="1">
      <alignment/>
      <protection hidden="1"/>
    </xf>
    <xf numFmtId="165" fontId="21" fillId="23" borderId="23" xfId="0" applyNumberFormat="1" applyFont="1" applyFill="1" applyBorder="1" applyAlignment="1" applyProtection="1">
      <alignment/>
      <protection hidden="1"/>
    </xf>
    <xf numFmtId="0" fontId="21" fillId="23" borderId="23" xfId="0" applyFont="1" applyFill="1" applyBorder="1" applyAlignment="1" applyProtection="1">
      <alignment/>
      <protection hidden="1"/>
    </xf>
    <xf numFmtId="0" fontId="21" fillId="23" borderId="24" xfId="0" applyFont="1" applyFill="1" applyBorder="1" applyAlignment="1" applyProtection="1">
      <alignment/>
      <protection hidden="1"/>
    </xf>
    <xf numFmtId="0" fontId="26" fillId="8" borderId="10" xfId="0" applyFont="1" applyFill="1" applyBorder="1" applyAlignment="1" applyProtection="1">
      <alignment horizontal="center"/>
      <protection hidden="1"/>
    </xf>
    <xf numFmtId="0" fontId="26" fillId="8" borderId="12" xfId="0" applyFont="1" applyFill="1" applyBorder="1" applyAlignment="1" applyProtection="1">
      <alignment horizontal="center"/>
      <protection hidden="1"/>
    </xf>
    <xf numFmtId="0" fontId="29" fillId="23" borderId="25" xfId="0" applyFont="1" applyFill="1" applyBorder="1" applyAlignment="1" applyProtection="1">
      <alignment horizontal="left"/>
      <protection hidden="1"/>
    </xf>
    <xf numFmtId="0" fontId="20" fillId="23" borderId="0" xfId="0" applyFont="1" applyFill="1" applyBorder="1" applyAlignment="1" applyProtection="1">
      <alignment/>
      <protection hidden="1"/>
    </xf>
    <xf numFmtId="164" fontId="21" fillId="23" borderId="0" xfId="0" applyNumberFormat="1" applyFont="1" applyFill="1" applyBorder="1" applyAlignment="1" applyProtection="1">
      <alignment/>
      <protection hidden="1"/>
    </xf>
    <xf numFmtId="0" fontId="20" fillId="23" borderId="26" xfId="0" applyFont="1" applyFill="1" applyBorder="1" applyAlignment="1" applyProtection="1">
      <alignment/>
      <protection hidden="1"/>
    </xf>
    <xf numFmtId="0" fontId="20" fillId="23" borderId="27" xfId="0" applyFont="1" applyFill="1" applyBorder="1" applyAlignment="1" applyProtection="1">
      <alignment/>
      <protection hidden="1"/>
    </xf>
    <xf numFmtId="164" fontId="21" fillId="23" borderId="27" xfId="0" applyNumberFormat="1" applyFont="1" applyFill="1" applyBorder="1" applyAlignment="1" applyProtection="1">
      <alignment/>
      <protection hidden="1"/>
    </xf>
    <xf numFmtId="0" fontId="26" fillId="23" borderId="0" xfId="0" applyFont="1" applyFill="1" applyBorder="1" applyAlignment="1" applyProtection="1">
      <alignment/>
      <protection hidden="1"/>
    </xf>
    <xf numFmtId="0" fontId="26" fillId="23" borderId="27" xfId="0" applyFont="1" applyFill="1" applyBorder="1" applyAlignment="1" applyProtection="1">
      <alignment/>
      <protection hidden="1"/>
    </xf>
    <xf numFmtId="165" fontId="21" fillId="23" borderId="0" xfId="0" applyNumberFormat="1" applyFont="1" applyFill="1" applyBorder="1" applyAlignment="1" applyProtection="1">
      <alignment/>
      <protection hidden="1"/>
    </xf>
    <xf numFmtId="0" fontId="21" fillId="23" borderId="0" xfId="0" applyFont="1" applyFill="1" applyBorder="1" applyAlignment="1" applyProtection="1">
      <alignment/>
      <protection hidden="1"/>
    </xf>
    <xf numFmtId="0" fontId="21" fillId="23" borderId="28" xfId="0" applyFont="1" applyFill="1" applyBorder="1" applyAlignment="1" applyProtection="1">
      <alignment/>
      <protection hidden="1"/>
    </xf>
    <xf numFmtId="49" fontId="20" fillId="23" borderId="13" xfId="0" applyNumberFormat="1" applyFont="1" applyFill="1" applyBorder="1" applyAlignment="1" applyProtection="1">
      <alignment horizontal="left" indent="1"/>
      <protection hidden="1"/>
    </xf>
    <xf numFmtId="165" fontId="20" fillId="23" borderId="15" xfId="0" applyNumberFormat="1" applyFont="1" applyFill="1" applyBorder="1" applyAlignment="1" applyProtection="1">
      <alignment horizontal="left" indent="1"/>
      <protection hidden="1"/>
    </xf>
    <xf numFmtId="0" fontId="20" fillId="23" borderId="29" xfId="0" applyFont="1" applyFill="1" applyBorder="1" applyAlignment="1" applyProtection="1">
      <alignment/>
      <protection hidden="1"/>
    </xf>
    <xf numFmtId="0" fontId="26" fillId="23" borderId="26" xfId="0" applyFont="1" applyFill="1" applyBorder="1" applyAlignment="1" applyProtection="1">
      <alignment/>
      <protection hidden="1"/>
    </xf>
    <xf numFmtId="49" fontId="20" fillId="23" borderId="16" xfId="0" applyNumberFormat="1" applyFont="1" applyFill="1" applyBorder="1" applyAlignment="1" applyProtection="1">
      <alignment horizontal="left" indent="1"/>
      <protection hidden="1"/>
    </xf>
    <xf numFmtId="165" fontId="20" fillId="23" borderId="18" xfId="0" applyNumberFormat="1" applyFont="1" applyFill="1" applyBorder="1" applyAlignment="1" applyProtection="1">
      <alignment horizontal="left" indent="1"/>
      <protection hidden="1"/>
    </xf>
    <xf numFmtId="0" fontId="20" fillId="23" borderId="30" xfId="0" applyFont="1" applyFill="1" applyBorder="1" applyAlignment="1" applyProtection="1">
      <alignment/>
      <protection hidden="1"/>
    </xf>
    <xf numFmtId="0" fontId="26" fillId="23" borderId="30" xfId="0" applyFont="1" applyFill="1" applyBorder="1" applyAlignment="1" applyProtection="1">
      <alignment/>
      <protection hidden="1"/>
    </xf>
    <xf numFmtId="0" fontId="26" fillId="23" borderId="29" xfId="0" applyFont="1" applyFill="1" applyBorder="1" applyAlignment="1" applyProtection="1">
      <alignment/>
      <protection hidden="1"/>
    </xf>
    <xf numFmtId="165" fontId="21" fillId="23" borderId="27" xfId="0" applyNumberFormat="1" applyFont="1" applyFill="1" applyBorder="1" applyAlignment="1" applyProtection="1">
      <alignment/>
      <protection hidden="1"/>
    </xf>
    <xf numFmtId="0" fontId="21" fillId="23" borderId="27" xfId="0" applyFont="1" applyFill="1" applyBorder="1" applyAlignment="1" applyProtection="1">
      <alignment/>
      <protection hidden="1"/>
    </xf>
    <xf numFmtId="0" fontId="31" fillId="23" borderId="27" xfId="0" applyFont="1" applyFill="1" applyBorder="1" applyAlignment="1" applyProtection="1">
      <alignment/>
      <protection hidden="1"/>
    </xf>
    <xf numFmtId="49" fontId="20" fillId="23" borderId="20" xfId="0" applyNumberFormat="1" applyFont="1" applyFill="1" applyBorder="1" applyAlignment="1" applyProtection="1">
      <alignment horizontal="left" indent="1"/>
      <protection hidden="1"/>
    </xf>
    <xf numFmtId="165" fontId="20" fillId="23" borderId="31" xfId="0" applyNumberFormat="1" applyFont="1" applyFill="1" applyBorder="1" applyAlignment="1" applyProtection="1">
      <alignment horizontal="left" indent="1"/>
      <protection hidden="1"/>
    </xf>
    <xf numFmtId="0" fontId="0" fillId="12" borderId="0" xfId="0" applyFill="1" applyAlignment="1" applyProtection="1">
      <alignment/>
      <protection hidden="1"/>
    </xf>
    <xf numFmtId="164" fontId="21" fillId="23" borderId="27" xfId="0" applyNumberFormat="1" applyFont="1" applyFill="1" applyBorder="1" applyAlignment="1" applyProtection="1">
      <alignment/>
      <protection hidden="1" locked="0"/>
    </xf>
    <xf numFmtId="0" fontId="26" fillId="23" borderId="0" xfId="0" applyFont="1" applyFill="1" applyBorder="1" applyAlignment="1" applyProtection="1">
      <alignment horizontal="center" vertical="center"/>
      <protection hidden="1"/>
    </xf>
    <xf numFmtId="0" fontId="26" fillId="23" borderId="28" xfId="0" applyFont="1" applyFill="1" applyBorder="1" applyAlignment="1" applyProtection="1">
      <alignment/>
      <protection hidden="1"/>
    </xf>
    <xf numFmtId="0" fontId="20" fillId="12" borderId="0" xfId="0" applyFont="1" applyFill="1" applyBorder="1" applyAlignment="1" applyProtection="1">
      <alignment/>
      <protection hidden="1"/>
    </xf>
    <xf numFmtId="0" fontId="29" fillId="23" borderId="32" xfId="0" applyFont="1" applyFill="1" applyBorder="1" applyAlignment="1" applyProtection="1">
      <alignment horizontal="left"/>
      <protection hidden="1"/>
    </xf>
    <xf numFmtId="0" fontId="20" fillId="23" borderId="33" xfId="0" applyFont="1" applyFill="1" applyBorder="1" applyAlignment="1" applyProtection="1">
      <alignment/>
      <protection hidden="1"/>
    </xf>
    <xf numFmtId="164" fontId="21" fillId="23" borderId="33" xfId="0" applyNumberFormat="1" applyFont="1" applyFill="1" applyBorder="1" applyAlignment="1" applyProtection="1">
      <alignment/>
      <protection hidden="1"/>
    </xf>
    <xf numFmtId="0" fontId="21" fillId="23" borderId="34" xfId="0" applyFont="1" applyFill="1" applyBorder="1" applyAlignment="1" applyProtection="1">
      <alignment/>
      <protection hidden="1"/>
    </xf>
    <xf numFmtId="164" fontId="21" fillId="12" borderId="0" xfId="0" applyNumberFormat="1" applyFont="1" applyFill="1" applyBorder="1" applyAlignment="1" applyProtection="1">
      <alignment/>
      <protection hidden="1"/>
    </xf>
    <xf numFmtId="165" fontId="21" fillId="12" borderId="0" xfId="0" applyNumberFormat="1" applyFont="1" applyFill="1" applyBorder="1" applyAlignment="1" applyProtection="1">
      <alignment/>
      <protection hidden="1"/>
    </xf>
    <xf numFmtId="0" fontId="26" fillId="12" borderId="0" xfId="0" applyFont="1" applyFill="1" applyBorder="1" applyAlignment="1" applyProtection="1">
      <alignment horizontal="center" vertical="center"/>
      <protection hidden="1"/>
    </xf>
    <xf numFmtId="0" fontId="29" fillId="0" borderId="0" xfId="0" applyFont="1" applyFill="1" applyAlignment="1" applyProtection="1">
      <alignment horizontal="left"/>
      <protection hidden="1"/>
    </xf>
    <xf numFmtId="0" fontId="27" fillId="23" borderId="35" xfId="0" applyFont="1" applyFill="1" applyBorder="1" applyAlignment="1" applyProtection="1">
      <alignment horizontal="center"/>
      <protection hidden="1"/>
    </xf>
    <xf numFmtId="0" fontId="31" fillId="23" borderId="28" xfId="0" applyFont="1" applyFill="1" applyBorder="1" applyAlignment="1" applyProtection="1">
      <alignment/>
      <protection hidden="1"/>
    </xf>
    <xf numFmtId="0" fontId="26" fillId="23" borderId="28" xfId="0" applyFont="1" applyFill="1" applyBorder="1" applyAlignment="1" applyProtection="1">
      <alignment horizontal="center" vertical="center"/>
      <protection hidden="1"/>
    </xf>
    <xf numFmtId="0" fontId="20" fillId="23" borderId="28" xfId="0" applyFont="1" applyFill="1" applyBorder="1" applyAlignment="1" applyProtection="1">
      <alignment/>
      <protection hidden="1"/>
    </xf>
    <xf numFmtId="0" fontId="26" fillId="23" borderId="36" xfId="0" applyFont="1" applyFill="1" applyBorder="1" applyAlignment="1" applyProtection="1">
      <alignment horizontal="center" vertical="center"/>
      <protection hidden="1"/>
    </xf>
    <xf numFmtId="0" fontId="21" fillId="23" borderId="30" xfId="0" applyFont="1" applyFill="1" applyBorder="1" applyAlignment="1" applyProtection="1">
      <alignment/>
      <protection hidden="1"/>
    </xf>
    <xf numFmtId="0" fontId="21" fillId="23" borderId="29" xfId="0" applyFont="1" applyFill="1" applyBorder="1" applyAlignment="1" applyProtection="1">
      <alignment/>
      <protection hidden="1"/>
    </xf>
    <xf numFmtId="164" fontId="21" fillId="23" borderId="36" xfId="0" applyNumberFormat="1" applyFont="1" applyFill="1" applyBorder="1" applyAlignment="1" applyProtection="1">
      <alignment/>
      <protection hidden="1"/>
    </xf>
    <xf numFmtId="0" fontId="26" fillId="23" borderId="36" xfId="0" applyFont="1" applyFill="1" applyBorder="1" applyAlignment="1" applyProtection="1">
      <alignment/>
      <protection hidden="1"/>
    </xf>
    <xf numFmtId="0" fontId="31" fillId="23" borderId="0" xfId="0" applyFont="1" applyFill="1" applyBorder="1" applyAlignment="1" applyProtection="1">
      <alignment/>
      <protection hidden="1"/>
    </xf>
    <xf numFmtId="165" fontId="21" fillId="23" borderId="33" xfId="0" applyNumberFormat="1" applyFont="1" applyFill="1" applyBorder="1" applyAlignment="1" applyProtection="1">
      <alignment/>
      <protection hidden="1"/>
    </xf>
    <xf numFmtId="0" fontId="21" fillId="23" borderId="33" xfId="0" applyFont="1" applyFill="1" applyBorder="1" applyAlignment="1" applyProtection="1">
      <alignment/>
      <protection hidden="1"/>
    </xf>
    <xf numFmtId="164" fontId="21" fillId="0" borderId="0" xfId="0" applyNumberFormat="1" applyFont="1" applyAlignment="1" applyProtection="1">
      <alignment/>
      <protection hidden="1"/>
    </xf>
    <xf numFmtId="0" fontId="26" fillId="0" borderId="0" xfId="0" applyFont="1" applyAlignment="1" applyProtection="1">
      <alignment/>
      <protection hidden="1"/>
    </xf>
    <xf numFmtId="0" fontId="29" fillId="0" borderId="0" xfId="0" applyFont="1" applyAlignment="1" applyProtection="1">
      <alignment horizontal="left"/>
      <protection hidden="1"/>
    </xf>
    <xf numFmtId="0" fontId="20" fillId="23" borderId="37" xfId="0" applyFont="1" applyFill="1" applyBorder="1" applyAlignment="1" applyProtection="1">
      <alignment/>
      <protection hidden="1"/>
    </xf>
    <xf numFmtId="0" fontId="20" fillId="0" borderId="0" xfId="0" applyFont="1" applyFill="1" applyAlignment="1" applyProtection="1">
      <alignment horizontal="left"/>
      <protection hidden="1"/>
    </xf>
    <xf numFmtId="0" fontId="20" fillId="23" borderId="26" xfId="0" applyFont="1" applyFill="1" applyBorder="1" applyAlignment="1" applyProtection="1">
      <alignment horizontal="center" vertical="center"/>
      <protection hidden="1"/>
    </xf>
    <xf numFmtId="0" fontId="0" fillId="23" borderId="27" xfId="0" applyFill="1" applyBorder="1" applyAlignment="1">
      <alignment/>
    </xf>
    <xf numFmtId="0" fontId="31" fillId="23" borderId="28" xfId="0" applyFont="1" applyFill="1" applyBorder="1" applyAlignment="1">
      <alignment/>
    </xf>
    <xf numFmtId="0" fontId="20" fillId="23" borderId="36" xfId="0" applyFont="1" applyFill="1" applyBorder="1" applyAlignment="1" applyProtection="1">
      <alignment/>
      <protection hidden="1"/>
    </xf>
    <xf numFmtId="0" fontId="0" fillId="23" borderId="0" xfId="0" applyFill="1" applyBorder="1" applyAlignment="1">
      <alignment/>
    </xf>
    <xf numFmtId="0" fontId="20" fillId="23" borderId="0" xfId="0" applyFont="1" applyFill="1" applyBorder="1" applyAlignment="1">
      <alignment/>
    </xf>
    <xf numFmtId="0" fontId="0" fillId="23" borderId="28" xfId="0" applyFill="1" applyBorder="1" applyAlignment="1">
      <alignment/>
    </xf>
    <xf numFmtId="0" fontId="20" fillId="0" borderId="0" xfId="54" applyFont="1">
      <alignment/>
      <protection/>
    </xf>
    <xf numFmtId="0" fontId="20" fillId="0" borderId="0" xfId="54" applyFont="1" applyFill="1">
      <alignment/>
      <protection/>
    </xf>
    <xf numFmtId="49" fontId="26" fillId="0" borderId="0" xfId="54" applyNumberFormat="1" applyFont="1" applyAlignment="1">
      <alignment horizontal="center"/>
      <protection/>
    </xf>
    <xf numFmtId="0" fontId="32" fillId="24" borderId="19" xfId="54" applyFont="1" applyFill="1" applyBorder="1" applyAlignment="1">
      <alignment horizontal="center"/>
      <protection/>
    </xf>
    <xf numFmtId="0" fontId="32" fillId="0" borderId="0" xfId="54" applyFont="1" applyFill="1" applyBorder="1" applyAlignment="1">
      <alignment horizontal="center"/>
      <protection/>
    </xf>
    <xf numFmtId="0" fontId="26" fillId="20" borderId="19" xfId="54" applyFont="1" applyFill="1" applyBorder="1">
      <alignment/>
      <protection/>
    </xf>
    <xf numFmtId="0" fontId="26" fillId="0" borderId="0" xfId="54" applyFont="1" applyFill="1" applyBorder="1">
      <alignment/>
      <protection/>
    </xf>
    <xf numFmtId="0" fontId="26" fillId="25" borderId="19" xfId="54" applyFont="1" applyFill="1" applyBorder="1">
      <alignment/>
      <protection/>
    </xf>
    <xf numFmtId="0" fontId="35" fillId="12" borderId="0" xfId="0" applyFont="1" applyFill="1" applyAlignment="1" applyProtection="1">
      <alignment horizontal="left"/>
      <protection hidden="1"/>
    </xf>
    <xf numFmtId="164" fontId="21" fillId="23" borderId="38" xfId="0" applyNumberFormat="1" applyFont="1" applyFill="1" applyBorder="1" applyAlignment="1" applyProtection="1">
      <alignment/>
      <protection hidden="1" locked="0"/>
    </xf>
    <xf numFmtId="0" fontId="20" fillId="23" borderId="39" xfId="0" applyFont="1" applyFill="1" applyBorder="1" applyAlignment="1" applyProtection="1">
      <alignment/>
      <protection hidden="1"/>
    </xf>
    <xf numFmtId="164" fontId="21" fillId="23" borderId="39" xfId="0" applyNumberFormat="1" applyFont="1" applyFill="1" applyBorder="1" applyAlignment="1" applyProtection="1">
      <alignment/>
      <protection hidden="1"/>
    </xf>
    <xf numFmtId="0" fontId="20" fillId="23" borderId="38" xfId="0" applyFont="1" applyFill="1" applyBorder="1" applyAlignment="1" applyProtection="1">
      <alignment/>
      <protection hidden="1"/>
    </xf>
    <xf numFmtId="164" fontId="21" fillId="26" borderId="38" xfId="0" applyNumberFormat="1" applyFont="1" applyFill="1" applyBorder="1" applyAlignment="1" applyProtection="1">
      <alignment/>
      <protection hidden="1"/>
    </xf>
    <xf numFmtId="164" fontId="21" fillId="26" borderId="0" xfId="0" applyNumberFormat="1" applyFont="1" applyFill="1" applyAlignment="1" applyProtection="1">
      <alignment/>
      <protection hidden="1"/>
    </xf>
    <xf numFmtId="164" fontId="21" fillId="23" borderId="39" xfId="0" applyNumberFormat="1" applyFont="1" applyFill="1" applyBorder="1" applyAlignment="1" applyProtection="1">
      <alignment/>
      <protection hidden="1" locked="0"/>
    </xf>
    <xf numFmtId="0" fontId="0" fillId="12" borderId="0" xfId="0" applyFont="1" applyFill="1" applyAlignment="1" applyProtection="1">
      <alignment/>
      <protection hidden="1"/>
    </xf>
    <xf numFmtId="0" fontId="27" fillId="8" borderId="12" xfId="0" applyFont="1" applyFill="1" applyBorder="1" applyAlignment="1" applyProtection="1">
      <alignment horizontal="center"/>
      <protection hidden="1"/>
    </xf>
    <xf numFmtId="165" fontId="0" fillId="23" borderId="15" xfId="0" applyNumberFormat="1" applyFont="1" applyFill="1" applyBorder="1" applyAlignment="1" applyProtection="1">
      <alignment horizontal="left" indent="1"/>
      <protection hidden="1"/>
    </xf>
    <xf numFmtId="165" fontId="0" fillId="23" borderId="18" xfId="0" applyNumberFormat="1" applyFont="1" applyFill="1" applyBorder="1" applyAlignment="1" applyProtection="1">
      <alignment horizontal="left" indent="1"/>
      <protection hidden="1"/>
    </xf>
    <xf numFmtId="0" fontId="27" fillId="8" borderId="11" xfId="0" applyFont="1" applyFill="1" applyBorder="1" applyAlignment="1" applyProtection="1">
      <alignment horizontal="center"/>
      <protection hidden="1"/>
    </xf>
    <xf numFmtId="164" fontId="29" fillId="23" borderId="17" xfId="0" applyNumberFormat="1" applyFont="1" applyFill="1" applyBorder="1" applyAlignment="1" applyProtection="1">
      <alignment horizontal="left"/>
      <protection hidden="1"/>
    </xf>
    <xf numFmtId="0" fontId="0" fillId="0" borderId="0" xfId="0" applyFont="1" applyAlignment="1" applyProtection="1">
      <alignment/>
      <protection hidden="1"/>
    </xf>
    <xf numFmtId="0" fontId="27" fillId="8" borderId="10" xfId="0" applyFont="1" applyFill="1" applyBorder="1" applyAlignment="1" applyProtection="1">
      <alignment horizontal="center"/>
      <protection hidden="1"/>
    </xf>
    <xf numFmtId="0" fontId="0" fillId="23" borderId="13" xfId="0" applyFont="1" applyFill="1" applyBorder="1" applyAlignment="1" applyProtection="1">
      <alignment/>
      <protection hidden="1"/>
    </xf>
    <xf numFmtId="0" fontId="0" fillId="23" borderId="16" xfId="0" applyFont="1" applyFill="1" applyBorder="1" applyAlignment="1" applyProtection="1">
      <alignment/>
      <protection hidden="1"/>
    </xf>
    <xf numFmtId="0" fontId="27" fillId="12" borderId="0" xfId="0" applyFont="1" applyFill="1" applyBorder="1" applyAlignment="1" applyProtection="1">
      <alignment/>
      <protection hidden="1"/>
    </xf>
    <xf numFmtId="164" fontId="0" fillId="23" borderId="17" xfId="0" applyNumberFormat="1" applyFont="1" applyFill="1" applyBorder="1" applyAlignment="1" applyProtection="1">
      <alignment horizontal="center"/>
      <protection hidden="1"/>
    </xf>
    <xf numFmtId="0" fontId="0" fillId="23" borderId="18" xfId="0" applyFont="1" applyFill="1" applyBorder="1" applyAlignment="1" applyProtection="1">
      <alignment/>
      <protection hidden="1"/>
    </xf>
    <xf numFmtId="0" fontId="36" fillId="12" borderId="0" xfId="0" applyFont="1" applyFill="1" applyAlignment="1" applyProtection="1">
      <alignment/>
      <protection hidden="1" locked="0"/>
    </xf>
    <xf numFmtId="164" fontId="20" fillId="23" borderId="39" xfId="0" applyNumberFormat="1" applyFont="1" applyFill="1" applyBorder="1" applyAlignment="1" applyProtection="1">
      <alignment/>
      <protection hidden="1" locked="0"/>
    </xf>
    <xf numFmtId="164" fontId="20" fillId="23" borderId="0" xfId="0" applyNumberFormat="1" applyFont="1" applyFill="1" applyBorder="1" applyAlignment="1" applyProtection="1">
      <alignment/>
      <protection hidden="1"/>
    </xf>
    <xf numFmtId="164" fontId="20" fillId="23" borderId="38" xfId="0" applyNumberFormat="1" applyFont="1" applyFill="1" applyBorder="1" applyAlignment="1" applyProtection="1">
      <alignment/>
      <protection hidden="1" locked="0"/>
    </xf>
    <xf numFmtId="164" fontId="20" fillId="23" borderId="27" xfId="0" applyNumberFormat="1" applyFont="1" applyFill="1" applyBorder="1" applyAlignment="1" applyProtection="1">
      <alignment/>
      <protection hidden="1"/>
    </xf>
    <xf numFmtId="164" fontId="20" fillId="23" borderId="23" xfId="0" applyNumberFormat="1" applyFont="1" applyFill="1" applyBorder="1" applyAlignment="1" applyProtection="1">
      <alignment/>
      <protection hidden="1"/>
    </xf>
    <xf numFmtId="164" fontId="20" fillId="0" borderId="0" xfId="0" applyNumberFormat="1" applyFont="1" applyFill="1" applyAlignment="1" applyProtection="1">
      <alignment/>
      <protection hidden="1"/>
    </xf>
    <xf numFmtId="0" fontId="37" fillId="23" borderId="27" xfId="0" applyFont="1" applyFill="1" applyBorder="1" applyAlignment="1" applyProtection="1">
      <alignment/>
      <protection hidden="1"/>
    </xf>
    <xf numFmtId="0" fontId="27" fillId="23" borderId="0" xfId="0" applyFont="1" applyFill="1" applyBorder="1" applyAlignment="1" applyProtection="1">
      <alignment/>
      <protection hidden="1"/>
    </xf>
    <xf numFmtId="0" fontId="20" fillId="12" borderId="0" xfId="0" applyFont="1" applyFill="1" applyAlignment="1">
      <alignment/>
    </xf>
    <xf numFmtId="0" fontId="37" fillId="23" borderId="27" xfId="0" applyFont="1" applyFill="1" applyBorder="1" applyAlignment="1">
      <alignment/>
    </xf>
    <xf numFmtId="0" fontId="0" fillId="12" borderId="0" xfId="0" applyFont="1" applyFill="1" applyAlignment="1">
      <alignment/>
    </xf>
    <xf numFmtId="0" fontId="38" fillId="23" borderId="27" xfId="0" applyFont="1" applyFill="1" applyBorder="1" applyAlignment="1" applyProtection="1">
      <alignment/>
      <protection hidden="1"/>
    </xf>
    <xf numFmtId="0" fontId="38" fillId="23" borderId="22" xfId="0" applyFont="1" applyFill="1" applyBorder="1" applyAlignment="1" applyProtection="1">
      <alignment/>
      <protection hidden="1"/>
    </xf>
    <xf numFmtId="0" fontId="27" fillId="12" borderId="0" xfId="0" applyFont="1" applyFill="1" applyAlignment="1" applyProtection="1">
      <alignment/>
      <protection hidden="1"/>
    </xf>
    <xf numFmtId="0" fontId="27" fillId="23" borderId="23" xfId="0" applyFont="1" applyFill="1" applyBorder="1" applyAlignment="1" applyProtection="1">
      <alignment/>
      <protection hidden="1"/>
    </xf>
    <xf numFmtId="0" fontId="27" fillId="0" borderId="0" xfId="0" applyFont="1" applyAlignment="1" applyProtection="1">
      <alignment/>
      <protection hidden="1"/>
    </xf>
    <xf numFmtId="164" fontId="21" fillId="23" borderId="38" xfId="0" applyNumberFormat="1" applyFont="1" applyFill="1" applyBorder="1" applyAlignment="1" applyProtection="1">
      <alignment/>
      <protection hidden="1"/>
    </xf>
    <xf numFmtId="164" fontId="21" fillId="23" borderId="0" xfId="0" applyNumberFormat="1" applyFont="1" applyFill="1" applyBorder="1" applyAlignment="1" applyProtection="1">
      <alignment/>
      <protection hidden="1" locked="0"/>
    </xf>
    <xf numFmtId="0" fontId="20" fillId="23" borderId="0" xfId="0" applyFont="1" applyFill="1" applyBorder="1" applyAlignment="1" applyProtection="1">
      <alignment horizontal="center" vertical="center"/>
      <protection hidden="1"/>
    </xf>
    <xf numFmtId="0" fontId="38" fillId="23" borderId="0" xfId="0" applyFont="1" applyFill="1" applyBorder="1" applyAlignment="1" applyProtection="1">
      <alignment/>
      <protection hidden="1"/>
    </xf>
    <xf numFmtId="164" fontId="20" fillId="23" borderId="0" xfId="0" applyNumberFormat="1" applyFont="1" applyFill="1" applyBorder="1" applyAlignment="1" applyProtection="1">
      <alignment/>
      <protection hidden="1" locked="0"/>
    </xf>
    <xf numFmtId="0" fontId="37" fillId="23" borderId="0" xfId="0" applyFont="1" applyFill="1" applyBorder="1" applyAlignment="1">
      <alignment/>
    </xf>
    <xf numFmtId="0" fontId="37" fillId="23" borderId="0" xfId="0" applyFont="1" applyFill="1" applyBorder="1" applyAlignment="1" applyProtection="1">
      <alignment/>
      <protection hidden="1"/>
    </xf>
    <xf numFmtId="0" fontId="27" fillId="23" borderId="0" xfId="0" applyFont="1" applyFill="1" applyBorder="1" applyAlignment="1">
      <alignment/>
    </xf>
    <xf numFmtId="49" fontId="0" fillId="23" borderId="13" xfId="0" applyNumberFormat="1" applyFill="1" applyBorder="1" applyAlignment="1" applyProtection="1">
      <alignment horizontal="left" indent="1"/>
      <protection hidden="1"/>
    </xf>
    <xf numFmtId="49" fontId="0" fillId="23" borderId="16" xfId="0" applyNumberFormat="1" applyFill="1" applyBorder="1" applyAlignment="1" applyProtection="1">
      <alignment horizontal="left" indent="1"/>
      <protection hidden="1"/>
    </xf>
    <xf numFmtId="0" fontId="39" fillId="0" borderId="0" xfId="0" applyFont="1" applyAlignment="1">
      <alignment/>
    </xf>
    <xf numFmtId="0" fontId="39" fillId="0" borderId="0" xfId="0" applyFont="1" applyAlignment="1">
      <alignment/>
    </xf>
    <xf numFmtId="14" fontId="39" fillId="0" borderId="0" xfId="0" applyNumberFormat="1" applyFont="1" applyAlignment="1">
      <alignment/>
    </xf>
    <xf numFmtId="164" fontId="0" fillId="23" borderId="17" xfId="0" applyNumberFormat="1" applyFill="1" applyBorder="1" applyAlignment="1" applyProtection="1">
      <alignment horizontal="center"/>
      <protection hidden="1"/>
    </xf>
    <xf numFmtId="0" fontId="48" fillId="12" borderId="0" xfId="0" applyFont="1" applyFill="1" applyAlignment="1" applyProtection="1">
      <alignment/>
      <protection hidden="1" locked="0"/>
    </xf>
    <xf numFmtId="49" fontId="40" fillId="0" borderId="0" xfId="52" applyNumberFormat="1" applyFont="1" applyFill="1">
      <alignment/>
      <protection/>
    </xf>
    <xf numFmtId="49" fontId="39" fillId="0" borderId="0" xfId="52" applyNumberFormat="1" applyFont="1" applyFill="1" applyBorder="1" applyAlignment="1">
      <alignment horizontal="left"/>
      <protection/>
    </xf>
    <xf numFmtId="0" fontId="40" fillId="0" borderId="0" xfId="52" applyFont="1" applyFill="1">
      <alignment/>
      <protection/>
    </xf>
    <xf numFmtId="0" fontId="42" fillId="0" borderId="19" xfId="0" applyFont="1" applyFill="1" applyBorder="1" applyAlignment="1">
      <alignment horizontal="center" vertical="center"/>
    </xf>
    <xf numFmtId="0" fontId="42" fillId="0" borderId="40" xfId="0" applyFont="1" applyFill="1" applyBorder="1" applyAlignment="1">
      <alignment horizontal="center" vertical="center"/>
    </xf>
    <xf numFmtId="0" fontId="43" fillId="0" borderId="0" xfId="0" applyFont="1" applyFill="1" applyAlignment="1">
      <alignment/>
    </xf>
    <xf numFmtId="0" fontId="42" fillId="27" borderId="19" xfId="0" applyFont="1" applyFill="1" applyBorder="1" applyAlignment="1">
      <alignment/>
    </xf>
    <xf numFmtId="0" fontId="44" fillId="27" borderId="19" xfId="0" applyFont="1" applyFill="1" applyBorder="1" applyAlignment="1">
      <alignment horizontal="left"/>
    </xf>
    <xf numFmtId="0" fontId="44" fillId="27" borderId="41" xfId="0" applyFont="1" applyFill="1" applyBorder="1" applyAlignment="1">
      <alignment horizontal="left"/>
    </xf>
    <xf numFmtId="0" fontId="43" fillId="0" borderId="0" xfId="0" applyFont="1" applyAlignment="1">
      <alignment/>
    </xf>
    <xf numFmtId="0" fontId="42" fillId="27" borderId="0" xfId="0" applyFont="1" applyFill="1" applyAlignment="1">
      <alignment horizontal="center"/>
    </xf>
    <xf numFmtId="0" fontId="43" fillId="0" borderId="19" xfId="0" applyFont="1" applyBorder="1" applyAlignment="1">
      <alignment/>
    </xf>
    <xf numFmtId="0" fontId="45" fillId="0" borderId="40" xfId="0" applyFont="1" applyFill="1" applyBorder="1" applyAlignment="1">
      <alignment horizontal="left"/>
    </xf>
    <xf numFmtId="0" fontId="45" fillId="0" borderId="0" xfId="0" applyFont="1" applyFill="1" applyBorder="1" applyAlignment="1">
      <alignment horizontal="left"/>
    </xf>
    <xf numFmtId="14" fontId="39" fillId="0" borderId="0" xfId="0" applyNumberFormat="1" applyFont="1" applyAlignment="1">
      <alignment horizontal="left"/>
    </xf>
    <xf numFmtId="49" fontId="46" fillId="0" borderId="0" xfId="52" applyNumberFormat="1" applyFont="1" applyFill="1" applyBorder="1">
      <alignment/>
      <protection/>
    </xf>
    <xf numFmtId="49" fontId="46" fillId="0" borderId="0" xfId="52" applyNumberFormat="1" applyFont="1" applyFill="1">
      <alignment/>
      <protection/>
    </xf>
    <xf numFmtId="49" fontId="41" fillId="0" borderId="0" xfId="52" applyNumberFormat="1" applyFont="1" applyFill="1" applyBorder="1" applyAlignment="1">
      <alignment horizontal="left"/>
      <protection/>
    </xf>
    <xf numFmtId="0" fontId="46" fillId="0" borderId="0" xfId="52" applyFont="1" applyFill="1">
      <alignment/>
      <protection/>
    </xf>
    <xf numFmtId="0" fontId="46" fillId="28" borderId="42" xfId="52" applyNumberFormat="1" applyFont="1" applyFill="1" applyBorder="1" applyAlignment="1">
      <alignment horizontal="center" vertical="top" wrapText="1"/>
      <protection/>
    </xf>
    <xf numFmtId="0" fontId="46" fillId="29" borderId="42" xfId="52" applyNumberFormat="1" applyFont="1" applyFill="1" applyBorder="1" applyAlignment="1">
      <alignment horizontal="center" vertical="top" wrapText="1"/>
      <protection/>
    </xf>
    <xf numFmtId="0" fontId="46" fillId="30" borderId="42" xfId="52" applyNumberFormat="1" applyFont="1" applyFill="1" applyBorder="1" applyAlignment="1">
      <alignment horizontal="center" vertical="top" wrapText="1"/>
      <protection/>
    </xf>
    <xf numFmtId="49" fontId="39" fillId="28" borderId="43" xfId="52" applyNumberFormat="1" applyFont="1" applyFill="1" applyBorder="1" applyAlignment="1">
      <alignment horizontal="center"/>
      <protection/>
    </xf>
    <xf numFmtId="49" fontId="39" fillId="29" borderId="43" xfId="52" applyNumberFormat="1" applyFont="1" applyFill="1" applyBorder="1" applyAlignment="1">
      <alignment horizontal="center"/>
      <protection/>
    </xf>
    <xf numFmtId="49" fontId="40" fillId="31" borderId="44" xfId="52" applyNumberFormat="1" applyFont="1" applyFill="1" applyBorder="1">
      <alignment/>
      <protection/>
    </xf>
    <xf numFmtId="49" fontId="39" fillId="30" borderId="43" xfId="52" applyNumberFormat="1" applyFont="1" applyFill="1" applyBorder="1" applyAlignment="1">
      <alignment horizontal="center"/>
      <protection/>
    </xf>
    <xf numFmtId="49" fontId="40" fillId="28" borderId="44" xfId="52" applyNumberFormat="1" applyFont="1" applyFill="1" applyBorder="1">
      <alignment/>
      <protection/>
    </xf>
    <xf numFmtId="49" fontId="40" fillId="29" borderId="44" xfId="52" applyNumberFormat="1" applyFont="1" applyFill="1" applyBorder="1">
      <alignment/>
      <protection/>
    </xf>
    <xf numFmtId="49" fontId="40" fillId="30" borderId="44" xfId="52" applyNumberFormat="1" applyFont="1" applyFill="1" applyBorder="1">
      <alignment/>
      <protection/>
    </xf>
    <xf numFmtId="49" fontId="39" fillId="28" borderId="44" xfId="52" applyNumberFormat="1" applyFont="1" applyFill="1" applyBorder="1" applyAlignment="1">
      <alignment horizontal="center"/>
      <protection/>
    </xf>
    <xf numFmtId="49" fontId="39" fillId="29" borderId="44" xfId="52" applyNumberFormat="1" applyFont="1" applyFill="1" applyBorder="1" applyAlignment="1">
      <alignment horizontal="center"/>
      <protection/>
    </xf>
    <xf numFmtId="49" fontId="39" fillId="30" borderId="44" xfId="52" applyNumberFormat="1" applyFont="1" applyFill="1" applyBorder="1" applyAlignment="1">
      <alignment horizontal="center"/>
      <protection/>
    </xf>
    <xf numFmtId="0" fontId="26" fillId="0" borderId="45" xfId="0" applyFont="1" applyFill="1" applyBorder="1" applyAlignment="1" applyProtection="1">
      <alignment horizontal="center" vertical="center"/>
      <protection hidden="1" locked="0"/>
    </xf>
    <xf numFmtId="0" fontId="26" fillId="0" borderId="46" xfId="0" applyFont="1" applyFill="1" applyBorder="1" applyAlignment="1" applyProtection="1">
      <alignment horizontal="center" vertical="center"/>
      <protection hidden="1" locked="0"/>
    </xf>
    <xf numFmtId="0" fontId="42" fillId="32" borderId="47" xfId="0" applyFont="1" applyFill="1" applyBorder="1" applyAlignment="1">
      <alignment horizontal="center" vertical="center"/>
    </xf>
    <xf numFmtId="0" fontId="43" fillId="0" borderId="47" xfId="53" applyNumberFormat="1" applyFont="1" applyFill="1" applyBorder="1" applyAlignment="1">
      <alignment horizontal="left" vertical="top" wrapText="1"/>
      <protection/>
    </xf>
    <xf numFmtId="0" fontId="45" fillId="0" borderId="47" xfId="0" applyFont="1" applyFill="1" applyBorder="1" applyAlignment="1">
      <alignment horizontal="center"/>
    </xf>
    <xf numFmtId="0" fontId="43" fillId="33" borderId="0" xfId="0" applyFont="1" applyFill="1" applyAlignment="1">
      <alignment/>
    </xf>
    <xf numFmtId="0" fontId="46" fillId="0" borderId="0" xfId="52" applyNumberFormat="1" applyFont="1" applyFill="1">
      <alignment/>
      <protection/>
    </xf>
    <xf numFmtId="49" fontId="46" fillId="0" borderId="48" xfId="52" applyNumberFormat="1" applyFont="1" applyFill="1" applyBorder="1" applyAlignment="1">
      <alignment horizontal="center"/>
      <protection/>
    </xf>
    <xf numFmtId="49" fontId="46" fillId="0" borderId="49" xfId="52" applyNumberFormat="1" applyFont="1" applyFill="1" applyBorder="1" applyAlignment="1">
      <alignment horizontal="center"/>
      <protection/>
    </xf>
    <xf numFmtId="49" fontId="46" fillId="0" borderId="0" xfId="52" applyNumberFormat="1" applyFont="1" applyFill="1" applyAlignment="1">
      <alignment horizontal="center"/>
      <protection/>
    </xf>
    <xf numFmtId="49" fontId="46" fillId="0" borderId="50" xfId="52" applyNumberFormat="1" applyFont="1" applyFill="1" applyBorder="1" applyAlignment="1">
      <alignment horizontal="center"/>
      <protection/>
    </xf>
    <xf numFmtId="49" fontId="46" fillId="0" borderId="51" xfId="52" applyNumberFormat="1" applyFont="1" applyFill="1" applyBorder="1" applyAlignment="1">
      <alignment horizontal="center"/>
      <protection/>
    </xf>
    <xf numFmtId="49" fontId="46" fillId="0" borderId="52" xfId="52" applyNumberFormat="1" applyFont="1" applyFill="1" applyBorder="1" applyAlignment="1">
      <alignment horizontal="center"/>
      <protection/>
    </xf>
    <xf numFmtId="49" fontId="46" fillId="0" borderId="53" xfId="52" applyNumberFormat="1" applyFont="1" applyFill="1" applyBorder="1" applyAlignment="1">
      <alignment horizontal="center"/>
      <protection/>
    </xf>
    <xf numFmtId="0" fontId="41" fillId="23" borderId="54" xfId="0" applyFont="1" applyFill="1" applyBorder="1" applyAlignment="1" applyProtection="1">
      <alignment/>
      <protection hidden="1"/>
    </xf>
    <xf numFmtId="164" fontId="46" fillId="23" borderId="55" xfId="0" applyNumberFormat="1" applyFont="1" applyFill="1" applyBorder="1" applyAlignment="1" applyProtection="1">
      <alignment horizontal="left"/>
      <protection hidden="1"/>
    </xf>
    <xf numFmtId="0" fontId="41" fillId="0" borderId="55" xfId="0" applyNumberFormat="1" applyFont="1" applyFill="1" applyBorder="1" applyAlignment="1" applyProtection="1">
      <alignment horizontal="center"/>
      <protection hidden="1"/>
    </xf>
    <xf numFmtId="0" fontId="41" fillId="0" borderId="56" xfId="0" applyNumberFormat="1" applyFont="1" applyFill="1" applyBorder="1" applyAlignment="1" applyProtection="1">
      <alignment/>
      <protection hidden="1"/>
    </xf>
    <xf numFmtId="0" fontId="41" fillId="23" borderId="57" xfId="0" applyFont="1" applyFill="1" applyBorder="1" applyAlignment="1" applyProtection="1">
      <alignment/>
      <protection hidden="1"/>
    </xf>
    <xf numFmtId="164" fontId="46" fillId="23" borderId="58" xfId="0" applyNumberFormat="1" applyFont="1" applyFill="1" applyBorder="1" applyAlignment="1" applyProtection="1">
      <alignment horizontal="left"/>
      <protection hidden="1"/>
    </xf>
    <xf numFmtId="0" fontId="41" fillId="0" borderId="58" xfId="0" applyNumberFormat="1" applyFont="1" applyFill="1" applyBorder="1" applyAlignment="1" applyProtection="1">
      <alignment horizontal="center"/>
      <protection hidden="1"/>
    </xf>
    <xf numFmtId="0" fontId="41" fillId="0" borderId="59" xfId="0" applyNumberFormat="1" applyFont="1" applyFill="1" applyBorder="1" applyAlignment="1" applyProtection="1">
      <alignment/>
      <protection hidden="1"/>
    </xf>
    <xf numFmtId="0" fontId="41" fillId="23" borderId="60" xfId="0" applyFont="1" applyFill="1" applyBorder="1" applyAlignment="1" applyProtection="1">
      <alignment/>
      <protection hidden="1"/>
    </xf>
    <xf numFmtId="164" fontId="46" fillId="23" borderId="61" xfId="0" applyNumberFormat="1" applyFont="1" applyFill="1" applyBorder="1" applyAlignment="1" applyProtection="1">
      <alignment horizontal="left"/>
      <protection hidden="1"/>
    </xf>
    <xf numFmtId="0" fontId="41" fillId="0" borderId="61" xfId="0" applyNumberFormat="1" applyFont="1" applyFill="1" applyBorder="1" applyAlignment="1" applyProtection="1">
      <alignment horizontal="center"/>
      <protection hidden="1"/>
    </xf>
    <xf numFmtId="0" fontId="41" fillId="0" borderId="62" xfId="0" applyNumberFormat="1" applyFont="1" applyFill="1" applyBorder="1" applyAlignment="1" applyProtection="1">
      <alignment/>
      <protection hidden="1"/>
    </xf>
    <xf numFmtId="0" fontId="47" fillId="34" borderId="63" xfId="0" applyFont="1" applyFill="1" applyBorder="1" applyAlignment="1" applyProtection="1">
      <alignment horizontal="center"/>
      <protection hidden="1"/>
    </xf>
    <xf numFmtId="0" fontId="47" fillId="35" borderId="64" xfId="0" applyFont="1" applyFill="1" applyBorder="1" applyAlignment="1" applyProtection="1">
      <alignment horizontal="center"/>
      <protection hidden="1"/>
    </xf>
    <xf numFmtId="0" fontId="47" fillId="35" borderId="65" xfId="0" applyFont="1" applyFill="1" applyBorder="1" applyAlignment="1" applyProtection="1">
      <alignment horizontal="center"/>
      <protection hidden="1"/>
    </xf>
    <xf numFmtId="0" fontId="47" fillId="35" borderId="66" xfId="0" applyFont="1" applyFill="1" applyBorder="1" applyAlignment="1" applyProtection="1">
      <alignment horizontal="center"/>
      <protection hidden="1"/>
    </xf>
    <xf numFmtId="0" fontId="41" fillId="23" borderId="67" xfId="0" applyFont="1" applyFill="1" applyBorder="1" applyAlignment="1" applyProtection="1">
      <alignment/>
      <protection hidden="1"/>
    </xf>
    <xf numFmtId="164" fontId="46" fillId="23" borderId="68" xfId="0" applyNumberFormat="1" applyFont="1" applyFill="1" applyBorder="1" applyAlignment="1" applyProtection="1">
      <alignment horizontal="left"/>
      <protection hidden="1"/>
    </xf>
    <xf numFmtId="0" fontId="41" fillId="0" borderId="68" xfId="0" applyNumberFormat="1" applyFont="1" applyFill="1" applyBorder="1" applyAlignment="1" applyProtection="1">
      <alignment horizontal="center"/>
      <protection hidden="1"/>
    </xf>
    <xf numFmtId="0" fontId="41" fillId="0" borderId="68" xfId="0" applyNumberFormat="1" applyFont="1" applyFill="1" applyBorder="1" applyAlignment="1" applyProtection="1">
      <alignment/>
      <protection hidden="1"/>
    </xf>
    <xf numFmtId="0" fontId="41" fillId="23" borderId="69" xfId="0" applyFont="1" applyFill="1" applyBorder="1" applyAlignment="1" applyProtection="1">
      <alignment/>
      <protection hidden="1"/>
    </xf>
    <xf numFmtId="164" fontId="46" fillId="23" borderId="70" xfId="0" applyNumberFormat="1" applyFont="1" applyFill="1" applyBorder="1" applyAlignment="1" applyProtection="1">
      <alignment horizontal="left"/>
      <protection hidden="1"/>
    </xf>
    <xf numFmtId="0" fontId="41" fillId="0" borderId="70" xfId="0" applyNumberFormat="1" applyFont="1" applyFill="1" applyBorder="1" applyAlignment="1" applyProtection="1">
      <alignment horizontal="center"/>
      <protection hidden="1"/>
    </xf>
    <xf numFmtId="0" fontId="41" fillId="0" borderId="70" xfId="0" applyNumberFormat="1" applyFont="1" applyFill="1" applyBorder="1" applyAlignment="1" applyProtection="1">
      <alignment/>
      <protection hidden="1"/>
    </xf>
    <xf numFmtId="0" fontId="47" fillId="36" borderId="63" xfId="0" applyFont="1" applyFill="1" applyBorder="1" applyAlignment="1" applyProtection="1">
      <alignment horizontal="center"/>
      <protection hidden="1"/>
    </xf>
    <xf numFmtId="0" fontId="47" fillId="36" borderId="63" xfId="0" applyNumberFormat="1" applyFont="1" applyFill="1" applyBorder="1" applyAlignment="1" applyProtection="1">
      <alignment horizontal="center"/>
      <protection hidden="1"/>
    </xf>
    <xf numFmtId="0" fontId="47" fillId="37" borderId="71" xfId="0" applyFont="1" applyFill="1" applyBorder="1" applyAlignment="1" applyProtection="1">
      <alignment horizontal="center"/>
      <protection hidden="1"/>
    </xf>
    <xf numFmtId="0" fontId="47" fillId="37" borderId="72" xfId="0" applyFont="1" applyFill="1" applyBorder="1" applyAlignment="1" applyProtection="1">
      <alignment horizontal="center"/>
      <protection hidden="1"/>
    </xf>
    <xf numFmtId="0" fontId="47" fillId="37" borderId="72" xfId="0" applyNumberFormat="1" applyFont="1" applyFill="1" applyBorder="1" applyAlignment="1" applyProtection="1">
      <alignment horizontal="center"/>
      <protection hidden="1"/>
    </xf>
    <xf numFmtId="0" fontId="47" fillId="37" borderId="73" xfId="0" applyFont="1" applyFill="1" applyBorder="1" applyAlignment="1" applyProtection="1">
      <alignment horizontal="center"/>
      <protection hidden="1"/>
    </xf>
    <xf numFmtId="0" fontId="41" fillId="23" borderId="74" xfId="0" applyFont="1" applyFill="1" applyBorder="1" applyAlignment="1" applyProtection="1">
      <alignment/>
      <protection hidden="1"/>
    </xf>
    <xf numFmtId="164" fontId="46" fillId="23" borderId="75" xfId="0" applyNumberFormat="1" applyFont="1" applyFill="1" applyBorder="1" applyAlignment="1" applyProtection="1">
      <alignment horizontal="left"/>
      <protection hidden="1"/>
    </xf>
    <xf numFmtId="0" fontId="41" fillId="0" borderId="75" xfId="0" applyNumberFormat="1" applyFont="1" applyFill="1" applyBorder="1" applyAlignment="1" applyProtection="1">
      <alignment horizontal="center"/>
      <protection hidden="1"/>
    </xf>
    <xf numFmtId="0" fontId="41" fillId="0" borderId="75" xfId="0" applyNumberFormat="1" applyFont="1" applyFill="1" applyBorder="1" applyAlignment="1" applyProtection="1">
      <alignment/>
      <protection hidden="1"/>
    </xf>
    <xf numFmtId="0" fontId="41" fillId="23" borderId="76" xfId="0" applyFont="1" applyFill="1" applyBorder="1" applyAlignment="1" applyProtection="1">
      <alignment/>
      <protection hidden="1"/>
    </xf>
    <xf numFmtId="164" fontId="46" fillId="23" borderId="77" xfId="0" applyNumberFormat="1" applyFont="1" applyFill="1" applyBorder="1" applyAlignment="1" applyProtection="1">
      <alignment horizontal="left"/>
      <protection hidden="1"/>
    </xf>
    <xf numFmtId="0" fontId="41" fillId="0" borderId="77" xfId="0" applyNumberFormat="1" applyFont="1" applyFill="1" applyBorder="1" applyAlignment="1" applyProtection="1">
      <alignment horizontal="center"/>
      <protection hidden="1"/>
    </xf>
    <xf numFmtId="0" fontId="41" fillId="0" borderId="77" xfId="0" applyNumberFormat="1" applyFont="1" applyFill="1" applyBorder="1" applyAlignment="1" applyProtection="1">
      <alignment/>
      <protection hidden="1"/>
    </xf>
    <xf numFmtId="0" fontId="46" fillId="38" borderId="78" xfId="52" applyNumberFormat="1" applyFont="1" applyFill="1" applyBorder="1" applyAlignment="1">
      <alignment horizontal="center" vertical="top" wrapText="1"/>
      <protection/>
    </xf>
    <xf numFmtId="0" fontId="46" fillId="28" borderId="79" xfId="52" applyNumberFormat="1" applyFont="1" applyFill="1" applyBorder="1" applyAlignment="1">
      <alignment horizontal="center" vertical="top" wrapText="1"/>
      <protection/>
    </xf>
    <xf numFmtId="0" fontId="46" fillId="38" borderId="42" xfId="52" applyNumberFormat="1" applyFont="1" applyFill="1" applyBorder="1" applyAlignment="1">
      <alignment horizontal="center" vertical="top" wrapText="1"/>
      <protection/>
    </xf>
    <xf numFmtId="0" fontId="46" fillId="38" borderId="80" xfId="52" applyNumberFormat="1" applyFont="1" applyFill="1" applyBorder="1" applyAlignment="1">
      <alignment horizontal="center" vertical="top" wrapText="1"/>
      <protection/>
    </xf>
    <xf numFmtId="0" fontId="46" fillId="38" borderId="81" xfId="52" applyNumberFormat="1" applyFont="1" applyFill="1" applyBorder="1" applyAlignment="1">
      <alignment horizontal="center" vertical="top" wrapText="1"/>
      <protection/>
    </xf>
    <xf numFmtId="49" fontId="39" fillId="0" borderId="44" xfId="52" applyNumberFormat="1" applyFont="1" applyFill="1" applyBorder="1" applyAlignment="1">
      <alignment horizontal="center" vertical="center"/>
      <protection/>
    </xf>
    <xf numFmtId="49" fontId="39" fillId="0" borderId="43" xfId="52" applyNumberFormat="1" applyFont="1" applyFill="1" applyBorder="1" applyAlignment="1">
      <alignment horizontal="center" vertical="center"/>
      <protection/>
    </xf>
    <xf numFmtId="49" fontId="46" fillId="0" borderId="0" xfId="52" applyNumberFormat="1" applyFont="1" applyFill="1" applyAlignment="1">
      <alignment horizontal="center" vertical="center"/>
      <protection/>
    </xf>
    <xf numFmtId="49" fontId="41" fillId="0" borderId="0" xfId="52" applyNumberFormat="1" applyFont="1" applyFill="1" applyBorder="1" applyAlignment="1">
      <alignment horizontal="center" vertical="center"/>
      <protection/>
    </xf>
    <xf numFmtId="0" fontId="40" fillId="0" borderId="0" xfId="52" applyNumberFormat="1" applyFont="1" applyFill="1" applyAlignment="1">
      <alignment horizontal="center"/>
      <protection/>
    </xf>
    <xf numFmtId="0" fontId="46" fillId="0" borderId="0" xfId="52" applyNumberFormat="1" applyFont="1" applyFill="1" applyAlignment="1">
      <alignment horizontal="center"/>
      <protection/>
    </xf>
    <xf numFmtId="0" fontId="41" fillId="0" borderId="56" xfId="0" applyNumberFormat="1" applyFont="1" applyFill="1" applyBorder="1" applyAlignment="1" applyProtection="1">
      <alignment horizontal="center"/>
      <protection hidden="1"/>
    </xf>
    <xf numFmtId="0" fontId="41" fillId="0" borderId="59" xfId="0" applyNumberFormat="1" applyFont="1" applyFill="1" applyBorder="1" applyAlignment="1" applyProtection="1">
      <alignment horizontal="center"/>
      <protection hidden="1"/>
    </xf>
    <xf numFmtId="0" fontId="41" fillId="0" borderId="62" xfId="0" applyNumberFormat="1" applyFont="1" applyFill="1" applyBorder="1" applyAlignment="1" applyProtection="1">
      <alignment horizontal="center"/>
      <protection hidden="1"/>
    </xf>
    <xf numFmtId="0" fontId="46" fillId="29" borderId="79" xfId="52" applyNumberFormat="1" applyFont="1" applyFill="1" applyBorder="1" applyAlignment="1">
      <alignment horizontal="center" vertical="top" wrapText="1"/>
      <protection/>
    </xf>
    <xf numFmtId="0" fontId="46" fillId="30" borderId="79" xfId="52" applyNumberFormat="1" applyFont="1" applyFill="1" applyBorder="1" applyAlignment="1">
      <alignment horizontal="center" vertical="top" wrapText="1"/>
      <protection/>
    </xf>
    <xf numFmtId="49" fontId="39" fillId="31" borderId="43" xfId="52" applyNumberFormat="1" applyFont="1" applyFill="1" applyBorder="1" applyAlignment="1">
      <alignment horizontal="center"/>
      <protection/>
    </xf>
    <xf numFmtId="49" fontId="39" fillId="31" borderId="44" xfId="52" applyNumberFormat="1" applyFont="1" applyFill="1" applyBorder="1" applyAlignment="1">
      <alignment horizontal="center"/>
      <protection/>
    </xf>
    <xf numFmtId="0" fontId="46" fillId="31" borderId="79" xfId="52" applyNumberFormat="1" applyFont="1" applyFill="1" applyBorder="1" applyAlignment="1">
      <alignment horizontal="center" vertical="top" wrapText="1"/>
      <protection/>
    </xf>
    <xf numFmtId="0" fontId="46" fillId="31" borderId="42" xfId="52" applyNumberFormat="1" applyFont="1" applyFill="1" applyBorder="1" applyAlignment="1">
      <alignment horizontal="center" vertical="top" wrapText="1"/>
      <protection/>
    </xf>
    <xf numFmtId="49" fontId="46" fillId="0" borderId="48" xfId="52" applyNumberFormat="1" applyFont="1" applyFill="1" applyBorder="1" applyAlignment="1">
      <alignment horizontal="center"/>
      <protection/>
    </xf>
    <xf numFmtId="49" fontId="46" fillId="0" borderId="50" xfId="52" applyNumberFormat="1" applyFont="1" applyFill="1" applyBorder="1" applyAlignment="1">
      <alignment horizontal="center"/>
      <protection/>
    </xf>
    <xf numFmtId="0" fontId="0" fillId="23" borderId="18" xfId="0" applyFill="1" applyBorder="1" applyAlignment="1" applyProtection="1">
      <alignment/>
      <protection hidden="1"/>
    </xf>
    <xf numFmtId="49" fontId="46" fillId="0" borderId="80" xfId="52" applyNumberFormat="1" applyFont="1" applyFill="1" applyBorder="1" applyAlignment="1">
      <alignment horizontal="center" vertical="center" wrapText="1"/>
      <protection/>
    </xf>
    <xf numFmtId="49" fontId="46" fillId="0" borderId="42" xfId="52" applyNumberFormat="1" applyFont="1" applyFill="1" applyBorder="1" applyAlignment="1">
      <alignment horizontal="center" vertical="center" wrapText="1"/>
      <protection/>
    </xf>
    <xf numFmtId="49" fontId="46" fillId="0" borderId="82" xfId="52" applyNumberFormat="1" applyFont="1" applyFill="1" applyBorder="1" applyAlignment="1">
      <alignment horizontal="center" vertical="center" wrapText="1"/>
      <protection/>
    </xf>
    <xf numFmtId="49" fontId="46" fillId="0" borderId="83" xfId="52" applyNumberFormat="1" applyFont="1" applyFill="1" applyBorder="1" applyAlignment="1">
      <alignment horizontal="center" vertical="center" wrapText="1"/>
      <protection/>
    </xf>
    <xf numFmtId="49" fontId="46" fillId="0" borderId="84" xfId="52" applyNumberFormat="1" applyFont="1" applyFill="1" applyBorder="1" applyAlignment="1">
      <alignment horizontal="center" vertical="center" wrapText="1"/>
      <protection/>
    </xf>
    <xf numFmtId="49" fontId="46" fillId="0" borderId="85" xfId="52" applyNumberFormat="1" applyFont="1" applyFill="1" applyBorder="1" applyAlignment="1">
      <alignment horizontal="center" vertical="center" wrapText="1"/>
      <protection/>
    </xf>
    <xf numFmtId="49" fontId="46" fillId="0" borderId="86" xfId="52" applyNumberFormat="1" applyFont="1" applyFill="1" applyBorder="1" applyAlignment="1">
      <alignment horizontal="center" vertical="center" wrapText="1"/>
      <protection/>
    </xf>
    <xf numFmtId="0" fontId="46" fillId="0" borderId="80" xfId="52" applyNumberFormat="1" applyFont="1" applyFill="1" applyBorder="1" applyAlignment="1">
      <alignment horizontal="center" vertical="center" wrapText="1"/>
      <protection/>
    </xf>
    <xf numFmtId="0" fontId="46" fillId="0" borderId="42" xfId="52" applyNumberFormat="1" applyFont="1" applyFill="1" applyBorder="1" applyAlignment="1">
      <alignment horizontal="center" vertical="center" wrapText="1"/>
      <protection/>
    </xf>
    <xf numFmtId="49" fontId="46" fillId="0" borderId="87" xfId="52" applyNumberFormat="1" applyFont="1" applyFill="1" applyBorder="1" applyAlignment="1">
      <alignment horizontal="center" vertical="center" wrapText="1"/>
      <protection/>
    </xf>
    <xf numFmtId="0" fontId="40" fillId="30" borderId="0" xfId="52" applyNumberFormat="1" applyFont="1" applyFill="1" applyBorder="1" applyAlignment="1">
      <alignment horizontal="left" vertical="center" wrapText="1"/>
      <protection/>
    </xf>
    <xf numFmtId="0" fontId="40" fillId="30" borderId="88" xfId="52" applyNumberFormat="1" applyFont="1" applyFill="1" applyBorder="1" applyAlignment="1">
      <alignment horizontal="left" vertical="center" wrapText="1"/>
      <protection/>
    </xf>
    <xf numFmtId="0" fontId="40" fillId="28" borderId="80" xfId="52" applyNumberFormat="1" applyFont="1" applyFill="1" applyBorder="1" applyAlignment="1">
      <alignment horizontal="center" vertical="center"/>
      <protection/>
    </xf>
    <xf numFmtId="49" fontId="40" fillId="28" borderId="42" xfId="52" applyNumberFormat="1" applyFont="1" applyFill="1" applyBorder="1" applyAlignment="1">
      <alignment horizontal="center" vertical="center"/>
      <protection/>
    </xf>
    <xf numFmtId="0" fontId="40" fillId="28" borderId="0" xfId="52" applyFont="1" applyFill="1" applyBorder="1" applyAlignment="1">
      <alignment horizontal="left" vertical="center" wrapText="1"/>
      <protection/>
    </xf>
    <xf numFmtId="0" fontId="40" fillId="28" borderId="88" xfId="52" applyFont="1" applyFill="1" applyBorder="1" applyAlignment="1">
      <alignment horizontal="left" vertical="center" wrapText="1"/>
      <protection/>
    </xf>
    <xf numFmtId="49" fontId="40" fillId="30" borderId="80" xfId="52" applyNumberFormat="1" applyFont="1" applyFill="1" applyBorder="1" applyAlignment="1">
      <alignment horizontal="center" vertical="center"/>
      <protection/>
    </xf>
    <xf numFmtId="49" fontId="40" fillId="30" borderId="42" xfId="52" applyNumberFormat="1" applyFont="1" applyFill="1" applyBorder="1" applyAlignment="1">
      <alignment horizontal="center" vertical="center"/>
      <protection/>
    </xf>
    <xf numFmtId="49" fontId="40" fillId="29" borderId="80" xfId="52" applyNumberFormat="1" applyFont="1" applyFill="1" applyBorder="1" applyAlignment="1">
      <alignment horizontal="center" vertical="center"/>
      <protection/>
    </xf>
    <xf numFmtId="49" fontId="40" fillId="29" borderId="42" xfId="52" applyNumberFormat="1" applyFont="1" applyFill="1" applyBorder="1" applyAlignment="1">
      <alignment horizontal="center" vertical="center"/>
      <protection/>
    </xf>
    <xf numFmtId="0" fontId="40" fillId="29" borderId="0" xfId="52" applyNumberFormat="1" applyFont="1" applyFill="1" applyBorder="1" applyAlignment="1">
      <alignment horizontal="left" vertical="center" wrapText="1"/>
      <protection/>
    </xf>
    <xf numFmtId="0" fontId="40" fillId="29" borderId="88" xfId="52" applyNumberFormat="1" applyFont="1" applyFill="1" applyBorder="1" applyAlignment="1">
      <alignment horizontal="left" vertical="center" wrapText="1"/>
      <protection/>
    </xf>
    <xf numFmtId="0" fontId="40" fillId="31" borderId="80" xfId="52" applyNumberFormat="1" applyFont="1" applyFill="1" applyBorder="1" applyAlignment="1">
      <alignment horizontal="center" vertical="center"/>
      <protection/>
    </xf>
    <xf numFmtId="49" fontId="40" fillId="31" borderId="42" xfId="52" applyNumberFormat="1" applyFont="1" applyFill="1" applyBorder="1" applyAlignment="1">
      <alignment horizontal="center" vertical="center"/>
      <protection/>
    </xf>
    <xf numFmtId="0" fontId="40" fillId="31" borderId="0" xfId="52" applyFont="1" applyFill="1" applyBorder="1" applyAlignment="1">
      <alignment horizontal="left" vertical="center" wrapText="1"/>
      <protection/>
    </xf>
    <xf numFmtId="0" fontId="40" fillId="31" borderId="88" xfId="52" applyFont="1" applyFill="1" applyBorder="1" applyAlignment="1">
      <alignment horizontal="left" vertical="center" wrapText="1"/>
      <protection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Обычный 3" xfId="53"/>
    <cellStyle name="Обычный_IV_RTTF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dxfs count="3">
    <dxf>
      <font>
        <color rgb="FF9C6500"/>
      </font>
      <fill>
        <patternFill>
          <bgColor rgb="FFFFEB9C"/>
        </patternFill>
      </fill>
    </dxf>
    <dxf>
      <fill>
        <patternFill>
          <bgColor rgb="FF92D050"/>
        </patternFill>
      </fill>
    </dxf>
    <dxf>
      <font>
        <color rgb="FF9C6500"/>
      </font>
      <fill>
        <patternFill>
          <bgColor rgb="FFFFEB9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BFBFB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0</xdr:colOff>
      <xdr:row>27</xdr:row>
      <xdr:rowOff>0</xdr:rowOff>
    </xdr:from>
    <xdr:to>
      <xdr:col>6</xdr:col>
      <xdr:colOff>38100</xdr:colOff>
      <xdr:row>28</xdr:row>
      <xdr:rowOff>171450</xdr:rowOff>
    </xdr:to>
    <xdr:sp>
      <xdr:nvSpPr>
        <xdr:cNvPr id="1" name="Text Box 216"/>
        <xdr:cNvSpPr txBox="1">
          <a:spLocks noChangeArrowheads="1"/>
        </xdr:cNvSpPr>
      </xdr:nvSpPr>
      <xdr:spPr>
        <a:xfrm>
          <a:off x="542925" y="5362575"/>
          <a:ext cx="666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КокляеКокляев Михаилв </a:t>
          </a:r>
        </a:p>
      </xdr:txBody>
    </xdr:sp>
    <xdr:clientData/>
  </xdr:twoCellAnchor>
  <xdr:twoCellAnchor>
    <xdr:from>
      <xdr:col>33</xdr:col>
      <xdr:colOff>0</xdr:colOff>
      <xdr:row>29</xdr:row>
      <xdr:rowOff>0</xdr:rowOff>
    </xdr:from>
    <xdr:to>
      <xdr:col>33</xdr:col>
      <xdr:colOff>666750</xdr:colOff>
      <xdr:row>30</xdr:row>
      <xdr:rowOff>171450</xdr:rowOff>
    </xdr:to>
    <xdr:sp>
      <xdr:nvSpPr>
        <xdr:cNvPr id="2" name="Text Box 217"/>
        <xdr:cNvSpPr txBox="1">
          <a:spLocks noChangeArrowheads="1"/>
        </xdr:cNvSpPr>
      </xdr:nvSpPr>
      <xdr:spPr>
        <a:xfrm>
          <a:off x="8839200" y="5762625"/>
          <a:ext cx="666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Кокляев Михаил</a:t>
          </a:r>
        </a:p>
      </xdr:txBody>
    </xdr:sp>
    <xdr:clientData/>
  </xdr:twoCellAnchor>
  <xdr:twoCellAnchor>
    <xdr:from>
      <xdr:col>4</xdr:col>
      <xdr:colOff>0</xdr:colOff>
      <xdr:row>29</xdr:row>
      <xdr:rowOff>0</xdr:rowOff>
    </xdr:from>
    <xdr:to>
      <xdr:col>6</xdr:col>
      <xdr:colOff>38100</xdr:colOff>
      <xdr:row>30</xdr:row>
      <xdr:rowOff>171450</xdr:rowOff>
    </xdr:to>
    <xdr:sp>
      <xdr:nvSpPr>
        <xdr:cNvPr id="3" name="Text Box 218"/>
        <xdr:cNvSpPr txBox="1">
          <a:spLocks noChangeArrowheads="1"/>
        </xdr:cNvSpPr>
      </xdr:nvSpPr>
      <xdr:spPr>
        <a:xfrm>
          <a:off x="542925" y="5762625"/>
          <a:ext cx="666750" cy="371475"/>
        </a:xfrm>
        <a:prstGeom prst="rect">
          <a:avLst/>
        </a:prstGeom>
        <a:solidFill>
          <a:srgbClr val="FFFFFF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0"/>
        <a:p>
          <a:pPr algn="l">
            <a:defRPr/>
          </a:pPr>
          <a:r>
            <a:rPr lang="en-US" cap="none" sz="900" b="0" i="0" u="none" baseline="0">
              <a:solidFill>
                <a:srgbClr val="000000"/>
              </a:solidFill>
              <a:latin typeface="Verdana"/>
              <a:ea typeface="Verdana"/>
              <a:cs typeface="Verdana"/>
            </a:rPr>
            <a:t>Широлапов Виталий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2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comments" Target="../comments5.xml" /><Relationship Id="rId2" Type="http://schemas.openxmlformats.org/officeDocument/2006/relationships/vmlDrawing" Target="../drawings/vmlDrawing3.v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6">
    <tabColor rgb="FFFF0000"/>
  </sheetPr>
  <dimension ref="A1:H30"/>
  <sheetViews>
    <sheetView showGridLines="0" zoomScale="125" zoomScaleNormal="125" workbookViewId="0" topLeftCell="C19">
      <selection activeCell="D21" sqref="D21"/>
    </sheetView>
  </sheetViews>
  <sheetFormatPr defaultColWidth="37.75390625" defaultRowHeight="11.25" outlineLevelRow="1" outlineLevelCol="1"/>
  <cols>
    <col min="1" max="2" width="37.75390625" style="180" hidden="1" customWidth="1" outlineLevel="1"/>
    <col min="3" max="3" width="23.375" style="180" customWidth="1" collapsed="1"/>
    <col min="4" max="4" width="37.75390625" style="180" customWidth="1"/>
    <col min="5" max="5" width="22.50390625" style="180" customWidth="1"/>
    <col min="6" max="16384" width="37.75390625" style="180" customWidth="1"/>
  </cols>
  <sheetData>
    <row r="1" spans="1:5" s="176" customFormat="1" ht="20.25">
      <c r="A1" s="174"/>
      <c r="B1" s="175"/>
      <c r="C1" s="205" t="s">
        <v>55</v>
      </c>
      <c r="D1" s="205" t="s">
        <v>54</v>
      </c>
      <c r="E1" s="208"/>
    </row>
    <row r="2" spans="1:8" ht="20.25" hidden="1" outlineLevel="1">
      <c r="A2" s="177">
        <v>0</v>
      </c>
      <c r="B2" s="178"/>
      <c r="C2" s="179"/>
      <c r="D2" s="179"/>
      <c r="E2" s="208"/>
      <c r="G2" s="181">
        <v>2</v>
      </c>
      <c r="H2" s="181">
        <f>COUNTA(NameListBMZ)+1</f>
        <v>19</v>
      </c>
    </row>
    <row r="3" spans="1:8" ht="20.25" collapsed="1">
      <c r="A3" s="182">
        <v>1</v>
      </c>
      <c r="B3" s="183" t="str">
        <f>D3</f>
        <v>Медведев Денис</v>
      </c>
      <c r="C3" s="207">
        <v>1</v>
      </c>
      <c r="D3" s="206" t="s">
        <v>38</v>
      </c>
      <c r="E3" s="208"/>
      <c r="F3" s="184"/>
      <c r="G3" s="184"/>
      <c r="H3" s="184"/>
    </row>
    <row r="4" spans="1:8" ht="20.25">
      <c r="A4" s="182">
        <v>2</v>
      </c>
      <c r="B4" s="183" t="str">
        <f aca="true" t="shared" si="0" ref="B4:B22">D4</f>
        <v>Дергунов Андрей</v>
      </c>
      <c r="C4" s="207">
        <v>4</v>
      </c>
      <c r="D4" s="206" t="s">
        <v>39</v>
      </c>
      <c r="E4" s="208"/>
      <c r="F4" s="184"/>
      <c r="G4" s="184"/>
      <c r="H4" s="184"/>
    </row>
    <row r="5" spans="1:8" ht="20.25">
      <c r="A5" s="182">
        <v>3</v>
      </c>
      <c r="B5" s="183" t="str">
        <f t="shared" si="0"/>
        <v>Лукьяненко Михаил</v>
      </c>
      <c r="C5" s="207">
        <v>3</v>
      </c>
      <c r="D5" s="206" t="s">
        <v>40</v>
      </c>
      <c r="E5" s="208"/>
      <c r="F5" s="184"/>
      <c r="G5" s="184"/>
      <c r="H5" s="184"/>
    </row>
    <row r="6" spans="1:8" ht="20.25">
      <c r="A6" s="182">
        <v>4</v>
      </c>
      <c r="B6" s="183" t="str">
        <f t="shared" si="0"/>
        <v>Зеленов Максим</v>
      </c>
      <c r="C6" s="207">
        <v>20</v>
      </c>
      <c r="D6" s="206" t="s">
        <v>41</v>
      </c>
      <c r="E6" s="208"/>
      <c r="F6" s="184"/>
      <c r="G6" s="184"/>
      <c r="H6" s="184"/>
    </row>
    <row r="7" spans="1:8" ht="20.25">
      <c r="A7" s="182">
        <v>5</v>
      </c>
      <c r="B7" s="183" t="str">
        <f t="shared" si="0"/>
        <v>Неведров Павел</v>
      </c>
      <c r="C7" s="207">
        <v>2</v>
      </c>
      <c r="D7" s="206" t="s">
        <v>42</v>
      </c>
      <c r="E7" s="208"/>
      <c r="F7" s="184"/>
      <c r="G7" s="184"/>
      <c r="H7" s="184"/>
    </row>
    <row r="8" spans="1:8" ht="20.25">
      <c r="A8" s="182">
        <v>6</v>
      </c>
      <c r="B8" s="183" t="str">
        <f t="shared" si="0"/>
        <v>Донич Александр</v>
      </c>
      <c r="C8" s="207">
        <v>5</v>
      </c>
      <c r="D8" s="206" t="s">
        <v>43</v>
      </c>
      <c r="E8" s="208"/>
      <c r="F8" s="184"/>
      <c r="G8" s="184"/>
      <c r="H8" s="184"/>
    </row>
    <row r="9" spans="1:8" ht="20.25">
      <c r="A9" s="182">
        <v>7</v>
      </c>
      <c r="B9" s="183" t="str">
        <f t="shared" si="0"/>
        <v>Шмелев Сергей</v>
      </c>
      <c r="C9" s="207">
        <v>6</v>
      </c>
      <c r="D9" s="206" t="s">
        <v>44</v>
      </c>
      <c r="E9" s="208"/>
      <c r="F9" s="184"/>
      <c r="G9" s="184"/>
      <c r="H9" s="184"/>
    </row>
    <row r="10" spans="1:8" ht="20.25">
      <c r="A10" s="182">
        <v>8</v>
      </c>
      <c r="B10" s="183" t="str">
        <f t="shared" si="0"/>
        <v>Миронов Илья</v>
      </c>
      <c r="C10" s="207">
        <v>8</v>
      </c>
      <c r="D10" s="206" t="s">
        <v>45</v>
      </c>
      <c r="E10" s="208"/>
      <c r="F10" s="184"/>
      <c r="G10" s="184"/>
      <c r="H10" s="184"/>
    </row>
    <row r="11" spans="1:8" ht="20.25">
      <c r="A11" s="182">
        <v>9</v>
      </c>
      <c r="B11" s="183" t="str">
        <f t="shared" si="0"/>
        <v>Михеев Даниил</v>
      </c>
      <c r="C11" s="207">
        <v>10</v>
      </c>
      <c r="D11" s="206" t="s">
        <v>59</v>
      </c>
      <c r="E11" s="208"/>
      <c r="F11" s="184"/>
      <c r="G11" s="184"/>
      <c r="H11" s="184"/>
    </row>
    <row r="12" spans="1:8" ht="20.25">
      <c r="A12" s="182">
        <v>10</v>
      </c>
      <c r="B12" s="183" t="str">
        <f t="shared" si="0"/>
        <v>Семиков Алексей</v>
      </c>
      <c r="C12" s="207">
        <v>9</v>
      </c>
      <c r="D12" s="206" t="s">
        <v>46</v>
      </c>
      <c r="E12" s="208"/>
      <c r="F12" s="184"/>
      <c r="G12" s="184"/>
      <c r="H12" s="184"/>
    </row>
    <row r="13" spans="1:8" ht="20.25">
      <c r="A13" s="182">
        <v>11</v>
      </c>
      <c r="B13" s="183" t="str">
        <f t="shared" si="0"/>
        <v>Гришин Андрей</v>
      </c>
      <c r="C13" s="207">
        <v>11</v>
      </c>
      <c r="D13" s="206" t="s">
        <v>47</v>
      </c>
      <c r="E13" s="208"/>
      <c r="F13" s="184"/>
      <c r="G13" s="184"/>
      <c r="H13" s="184"/>
    </row>
    <row r="14" spans="1:8" ht="20.25">
      <c r="A14" s="182">
        <v>12</v>
      </c>
      <c r="B14" s="183" t="str">
        <f t="shared" si="0"/>
        <v>Полянсков Андрей</v>
      </c>
      <c r="C14" s="207">
        <v>13</v>
      </c>
      <c r="D14" s="206" t="s">
        <v>48</v>
      </c>
      <c r="E14" s="208"/>
      <c r="F14" s="184"/>
      <c r="G14" s="184"/>
      <c r="H14" s="184"/>
    </row>
    <row r="15" spans="1:8" ht="20.25">
      <c r="A15" s="182">
        <v>13</v>
      </c>
      <c r="B15" s="183" t="str">
        <f t="shared" si="0"/>
        <v>Архиерейский Владимир</v>
      </c>
      <c r="C15" s="207">
        <v>14</v>
      </c>
      <c r="D15" s="206" t="s">
        <v>49</v>
      </c>
      <c r="E15" s="208"/>
      <c r="F15" s="184"/>
      <c r="G15" s="184"/>
      <c r="H15" s="184"/>
    </row>
    <row r="16" spans="1:8" ht="20.25">
      <c r="A16" s="182">
        <v>14</v>
      </c>
      <c r="B16" s="183" t="str">
        <f t="shared" si="0"/>
        <v>Павлинов Вячеслав</v>
      </c>
      <c r="C16" s="207">
        <v>18</v>
      </c>
      <c r="D16" s="206" t="s">
        <v>61</v>
      </c>
      <c r="E16" s="208"/>
      <c r="F16" s="184"/>
      <c r="G16" s="184"/>
      <c r="H16" s="184"/>
    </row>
    <row r="17" spans="1:8" ht="20.25">
      <c r="A17" s="182">
        <v>15</v>
      </c>
      <c r="B17" s="183" t="str">
        <f t="shared" si="0"/>
        <v>Волкова Ульяна</v>
      </c>
      <c r="C17" s="207">
        <v>7</v>
      </c>
      <c r="D17" s="206" t="s">
        <v>50</v>
      </c>
      <c r="E17" s="208"/>
      <c r="F17" s="184"/>
      <c r="G17" s="184"/>
      <c r="H17" s="184"/>
    </row>
    <row r="18" spans="1:8" ht="20.25">
      <c r="A18" s="182">
        <v>16</v>
      </c>
      <c r="B18" s="183" t="str">
        <f t="shared" si="0"/>
        <v>Чернышов Максим</v>
      </c>
      <c r="C18" s="207">
        <v>12</v>
      </c>
      <c r="D18" s="206" t="s">
        <v>51</v>
      </c>
      <c r="E18" s="208"/>
      <c r="F18" s="184"/>
      <c r="G18" s="184"/>
      <c r="H18" s="184"/>
    </row>
    <row r="19" spans="1:8" ht="20.25">
      <c r="A19" s="182">
        <v>17</v>
      </c>
      <c r="B19" s="183" t="str">
        <f t="shared" si="0"/>
        <v>Кондрашкин Андрей</v>
      </c>
      <c r="C19" s="207">
        <v>15</v>
      </c>
      <c r="D19" s="206" t="s">
        <v>52</v>
      </c>
      <c r="E19" s="208"/>
      <c r="F19" s="184"/>
      <c r="G19" s="184"/>
      <c r="H19" s="184"/>
    </row>
    <row r="20" spans="1:8" ht="20.25">
      <c r="A20" s="182">
        <v>18</v>
      </c>
      <c r="B20" s="183" t="str">
        <f t="shared" si="0"/>
        <v>Красковский Ян</v>
      </c>
      <c r="C20" s="207">
        <v>16</v>
      </c>
      <c r="D20" s="206" t="s">
        <v>53</v>
      </c>
      <c r="E20" s="208"/>
      <c r="F20" s="184"/>
      <c r="G20" s="184"/>
      <c r="H20" s="184"/>
    </row>
    <row r="21" spans="1:8" ht="20.25">
      <c r="A21" s="182">
        <v>19</v>
      </c>
      <c r="B21" s="183" t="str">
        <f t="shared" si="0"/>
        <v>Кокляев Михаил</v>
      </c>
      <c r="C21" s="207">
        <v>17</v>
      </c>
      <c r="D21" s="206" t="s">
        <v>60</v>
      </c>
      <c r="E21" s="208"/>
      <c r="F21" s="184"/>
      <c r="G21" s="184"/>
      <c r="H21" s="184"/>
    </row>
    <row r="22" spans="1:8" ht="20.25">
      <c r="A22" s="182">
        <v>20</v>
      </c>
      <c r="B22" s="183" t="str">
        <f t="shared" si="0"/>
        <v>Широлапов Виталий</v>
      </c>
      <c r="C22" s="207">
        <v>19</v>
      </c>
      <c r="D22" s="206" t="s">
        <v>62</v>
      </c>
      <c r="E22" s="208"/>
      <c r="F22" s="184"/>
      <c r="G22" s="184"/>
      <c r="H22" s="184"/>
    </row>
    <row r="23" spans="3:5" ht="20.25">
      <c r="C23" s="208"/>
      <c r="D23" s="208"/>
      <c r="E23" s="208"/>
    </row>
    <row r="24" spans="3:5" ht="20.25">
      <c r="C24" s="208"/>
      <c r="D24" s="208"/>
      <c r="E24" s="208"/>
    </row>
    <row r="25" spans="3:5" ht="20.25">
      <c r="C25" s="208"/>
      <c r="D25" s="208"/>
      <c r="E25" s="208"/>
    </row>
    <row r="26" spans="3:5" ht="20.25">
      <c r="C26" s="208"/>
      <c r="D26" s="208"/>
      <c r="E26" s="208"/>
    </row>
    <row r="27" spans="3:5" ht="20.25">
      <c r="C27" s="208"/>
      <c r="D27" s="208"/>
      <c r="E27" s="208"/>
    </row>
    <row r="28" spans="3:5" ht="20.25">
      <c r="C28" s="208"/>
      <c r="D28" s="208"/>
      <c r="E28" s="208"/>
    </row>
    <row r="29" spans="3:5" ht="20.25">
      <c r="C29" s="208"/>
      <c r="D29" s="208"/>
      <c r="E29" s="208"/>
    </row>
    <row r="30" spans="3:5" ht="20.25">
      <c r="C30" s="208"/>
      <c r="D30" s="208"/>
      <c r="E30" s="208"/>
    </row>
  </sheetData>
  <sheetProtection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CH51"/>
  <sheetViews>
    <sheetView tabSelected="1" workbookViewId="0" topLeftCell="A1">
      <selection activeCell="T6" sqref="T6"/>
    </sheetView>
  </sheetViews>
  <sheetFormatPr defaultColWidth="9.00390625" defaultRowHeight="11.25" outlineLevelCol="1"/>
  <cols>
    <col min="1" max="1" width="3.25390625" style="171" customWidth="1"/>
    <col min="2" max="2" width="21.125" style="187" customWidth="1"/>
    <col min="3" max="9" width="4.625" style="187" customWidth="1"/>
    <col min="10" max="10" width="2.125" style="187" customWidth="1"/>
    <col min="11" max="11" width="5.625" style="187" bestFit="1" customWidth="1"/>
    <col min="12" max="12" width="20.625" style="187" customWidth="1"/>
    <col min="13" max="13" width="22.375" style="187" customWidth="1"/>
    <col min="14" max="15" width="6.625" style="187" customWidth="1"/>
    <col min="16" max="17" width="12.00390625" style="187" customWidth="1"/>
    <col min="18" max="19" width="4.625" style="265" hidden="1" customWidth="1" outlineLevel="1"/>
    <col min="20" max="20" width="4.625" style="187" customWidth="1" collapsed="1"/>
    <col min="21" max="22" width="2.125" style="187" customWidth="1"/>
    <col min="23" max="24" width="2.50390625" style="187" customWidth="1"/>
    <col min="25" max="52" width="2.125" style="187" customWidth="1"/>
    <col min="53" max="54" width="2.50390625" style="187" customWidth="1"/>
    <col min="55" max="56" width="2.125" style="187" customWidth="1"/>
    <col min="57" max="16384" width="9.00390625" style="187" customWidth="1"/>
  </cols>
  <sheetData>
    <row r="1" spans="2:86" s="171" customFormat="1" ht="16.5" thickBot="1">
      <c r="B1" s="172" t="s">
        <v>31</v>
      </c>
      <c r="C1" s="172"/>
      <c r="D1" s="172"/>
      <c r="E1" s="172"/>
      <c r="F1" s="172"/>
      <c r="G1" s="172"/>
      <c r="H1" s="172" t="s">
        <v>92</v>
      </c>
      <c r="I1" s="172"/>
      <c r="J1" s="172"/>
      <c r="R1" s="264"/>
      <c r="S1" s="264"/>
      <c r="U1" s="172"/>
      <c r="V1" s="172"/>
      <c r="W1" s="172"/>
      <c r="X1" s="172"/>
      <c r="Y1" s="172"/>
      <c r="Z1" s="172"/>
      <c r="AA1" s="172"/>
      <c r="AB1" s="172"/>
      <c r="AC1" s="172"/>
      <c r="AD1" s="172"/>
      <c r="AE1" s="172"/>
      <c r="AF1" s="172"/>
      <c r="AG1" s="172"/>
      <c r="AH1" s="172"/>
      <c r="AI1" s="172"/>
      <c r="AJ1" s="172"/>
      <c r="AK1" s="172"/>
      <c r="AL1" s="172"/>
      <c r="AM1" s="172"/>
      <c r="AN1" s="172"/>
      <c r="AO1" s="172"/>
      <c r="AP1" s="172"/>
      <c r="AQ1" s="172"/>
      <c r="AR1" s="172"/>
      <c r="AS1" s="172"/>
      <c r="AT1" s="172"/>
      <c r="AU1" s="172"/>
      <c r="AV1" s="172"/>
      <c r="AW1" s="172"/>
      <c r="AX1" s="172"/>
      <c r="AY1" s="172"/>
      <c r="AZ1" s="172"/>
      <c r="BA1" s="172"/>
      <c r="BB1" s="172"/>
      <c r="BC1" s="173"/>
      <c r="BD1" s="173"/>
      <c r="BE1" s="173"/>
      <c r="BF1" s="173"/>
      <c r="BG1" s="173"/>
      <c r="BH1" s="173"/>
      <c r="BI1" s="173"/>
      <c r="BJ1" s="173"/>
      <c r="BK1" s="173"/>
      <c r="BL1" s="173"/>
      <c r="BM1" s="173"/>
      <c r="BN1" s="173"/>
      <c r="BO1" s="173"/>
      <c r="BP1" s="173"/>
      <c r="BQ1" s="173"/>
      <c r="BR1" s="173"/>
      <c r="BS1" s="173"/>
      <c r="BT1" s="173"/>
      <c r="BU1" s="173"/>
      <c r="BV1" s="173"/>
      <c r="BW1" s="173"/>
      <c r="BX1" s="173"/>
      <c r="BY1" s="173"/>
      <c r="BZ1" s="173"/>
      <c r="CA1" s="173"/>
      <c r="CB1" s="173"/>
      <c r="CC1" s="173"/>
      <c r="CD1" s="173"/>
      <c r="CE1" s="173"/>
      <c r="CF1" s="173"/>
      <c r="CG1" s="173"/>
      <c r="CH1" s="173"/>
    </row>
    <row r="2" spans="1:86" s="171" customFormat="1" ht="16.5" thickBot="1">
      <c r="A2" s="195"/>
      <c r="B2" s="271" t="s">
        <v>33</v>
      </c>
      <c r="C2" s="272">
        <v>1</v>
      </c>
      <c r="D2" s="272">
        <v>2</v>
      </c>
      <c r="E2" s="272">
        <v>3</v>
      </c>
      <c r="F2" s="272">
        <v>4</v>
      </c>
      <c r="G2" s="272">
        <v>5</v>
      </c>
      <c r="H2" s="260" t="s">
        <v>34</v>
      </c>
      <c r="I2" s="261" t="s">
        <v>35</v>
      </c>
      <c r="J2" s="172"/>
      <c r="K2" s="229" t="s">
        <v>1</v>
      </c>
      <c r="L2" s="229" t="s">
        <v>2</v>
      </c>
      <c r="M2" s="229" t="s">
        <v>3</v>
      </c>
      <c r="N2" s="229" t="s">
        <v>4</v>
      </c>
      <c r="O2" s="229" t="s">
        <v>5</v>
      </c>
      <c r="P2" s="229" t="s">
        <v>58</v>
      </c>
      <c r="R2" s="264"/>
      <c r="S2" s="264"/>
      <c r="U2" s="172"/>
      <c r="V2" s="172"/>
      <c r="W2" s="172"/>
      <c r="X2" s="172"/>
      <c r="Y2" s="172"/>
      <c r="Z2" s="172"/>
      <c r="AA2" s="172"/>
      <c r="AB2" s="172"/>
      <c r="AC2" s="172"/>
      <c r="AD2" s="172"/>
      <c r="AE2" s="172"/>
      <c r="AF2" s="172"/>
      <c r="AG2" s="172"/>
      <c r="AH2" s="172"/>
      <c r="AI2" s="172"/>
      <c r="AJ2" s="172"/>
      <c r="AK2" s="172"/>
      <c r="AL2" s="172"/>
      <c r="AM2" s="172"/>
      <c r="AN2" s="172"/>
      <c r="AO2" s="172"/>
      <c r="AP2" s="172"/>
      <c r="AQ2" s="172"/>
      <c r="AR2" s="172"/>
      <c r="AS2" s="172"/>
      <c r="AT2" s="172"/>
      <c r="AU2" s="172"/>
      <c r="AV2" s="172"/>
      <c r="AW2" s="172"/>
      <c r="AX2" s="172"/>
      <c r="AY2" s="172"/>
      <c r="AZ2" s="172"/>
      <c r="BA2" s="172"/>
      <c r="BB2" s="172"/>
      <c r="BC2" s="173"/>
      <c r="BD2" s="173"/>
      <c r="BE2" s="173"/>
      <c r="BF2" s="173"/>
      <c r="BG2" s="173"/>
      <c r="BH2" s="173"/>
      <c r="BI2" s="173"/>
      <c r="BJ2" s="173"/>
      <c r="BK2" s="173"/>
      <c r="BL2" s="173"/>
      <c r="BM2" s="173"/>
      <c r="BN2" s="173"/>
      <c r="BO2" s="173"/>
      <c r="BP2" s="173"/>
      <c r="BQ2" s="173"/>
      <c r="BR2" s="173"/>
      <c r="BS2" s="173"/>
      <c r="BT2" s="173"/>
      <c r="BU2" s="173"/>
      <c r="BV2" s="173"/>
      <c r="BW2" s="173"/>
      <c r="BX2" s="173"/>
      <c r="BY2" s="173"/>
      <c r="BZ2" s="173"/>
      <c r="CA2" s="173"/>
      <c r="CB2" s="173"/>
      <c r="CC2" s="173"/>
      <c r="CD2" s="173"/>
      <c r="CE2" s="173"/>
      <c r="CF2" s="173"/>
      <c r="CG2" s="173"/>
      <c r="CH2" s="173"/>
    </row>
    <row r="3" spans="1:86" ht="12.75">
      <c r="A3" s="300">
        <v>1</v>
      </c>
      <c r="B3" s="302" t="str">
        <f>IF(ISERROR(VLOOKUP(1,'БМЖ лист'!C:J,2,0))," ",VLOOKUP(1,'БМЖ лист'!C:J,2,0))</f>
        <v>Медведев Денис</v>
      </c>
      <c r="C3" s="255"/>
      <c r="D3" s="273" t="str">
        <f>R9</f>
        <v>3-2</v>
      </c>
      <c r="E3" s="273" t="str">
        <f>R7</f>
        <v>3-1</v>
      </c>
      <c r="F3" s="273" t="str">
        <f>S5</f>
        <v>3-0</v>
      </c>
      <c r="G3" s="273" t="str">
        <f>R4</f>
        <v>3-0</v>
      </c>
      <c r="H3" s="285">
        <v>8</v>
      </c>
      <c r="I3" s="280" t="s">
        <v>66</v>
      </c>
      <c r="J3" s="188"/>
      <c r="K3" s="217">
        <v>1</v>
      </c>
      <c r="L3" s="218" t="str">
        <f>B5</f>
        <v>Миронов Илья</v>
      </c>
      <c r="M3" s="218" t="str">
        <f>B9</f>
        <v>Красковский Ян</v>
      </c>
      <c r="N3" s="219">
        <v>2</v>
      </c>
      <c r="O3" s="266">
        <v>3</v>
      </c>
      <c r="P3" s="275" t="s">
        <v>63</v>
      </c>
      <c r="R3" s="265" t="str">
        <f aca="true" t="shared" si="0" ref="R3:R9">IF((N3=O3)," ",CONCATENATE(N3,"-",O3))</f>
        <v>2-3</v>
      </c>
      <c r="S3" s="265" t="str">
        <f aca="true" t="shared" si="1" ref="S3:S9">IF((O3=N3)," ",CONCATENATE(O3,"-",N3))</f>
        <v>3-2</v>
      </c>
      <c r="T3" s="265"/>
      <c r="U3" s="188"/>
      <c r="V3" s="188"/>
      <c r="W3" s="188"/>
      <c r="X3" s="188"/>
      <c r="Y3" s="188"/>
      <c r="Z3" s="188"/>
      <c r="AA3" s="188"/>
      <c r="AB3" s="188"/>
      <c r="AC3" s="188"/>
      <c r="AD3" s="188"/>
      <c r="AE3" s="188"/>
      <c r="AF3" s="188"/>
      <c r="AG3" s="188"/>
      <c r="AH3" s="188"/>
      <c r="AI3" s="188"/>
      <c r="AJ3" s="188"/>
      <c r="AK3" s="188"/>
      <c r="AL3" s="188"/>
      <c r="AM3" s="188"/>
      <c r="AN3" s="188"/>
      <c r="AO3" s="188"/>
      <c r="AP3" s="188"/>
      <c r="AQ3" s="188"/>
      <c r="AR3" s="188"/>
      <c r="AS3" s="188"/>
      <c r="AT3" s="188"/>
      <c r="AU3" s="188"/>
      <c r="AV3" s="188"/>
      <c r="AW3" s="188"/>
      <c r="AX3" s="188"/>
      <c r="AY3" s="188"/>
      <c r="AZ3" s="188"/>
      <c r="BA3" s="188"/>
      <c r="BB3" s="188"/>
      <c r="BC3" s="189"/>
      <c r="BD3" s="189"/>
      <c r="BE3" s="189"/>
      <c r="BF3" s="189"/>
      <c r="BG3" s="189"/>
      <c r="BH3" s="189"/>
      <c r="BI3" s="189"/>
      <c r="BJ3" s="189"/>
      <c r="BK3" s="189"/>
      <c r="BL3" s="189"/>
      <c r="BM3" s="189"/>
      <c r="BN3" s="189"/>
      <c r="BO3" s="189"/>
      <c r="BP3" s="189"/>
      <c r="BQ3" s="189"/>
      <c r="BR3" s="189"/>
      <c r="BS3" s="189"/>
      <c r="BT3" s="189"/>
      <c r="BU3" s="189"/>
      <c r="BV3" s="189"/>
      <c r="BW3" s="189"/>
      <c r="BX3" s="189"/>
      <c r="BY3" s="189"/>
      <c r="BZ3" s="189"/>
      <c r="CA3" s="189"/>
      <c r="CB3" s="189"/>
      <c r="CC3" s="189"/>
      <c r="CD3" s="189"/>
      <c r="CE3" s="189"/>
      <c r="CF3" s="189"/>
      <c r="CG3" s="189"/>
      <c r="CH3" s="189"/>
    </row>
    <row r="4" spans="1:86" ht="13.5" thickBot="1">
      <c r="A4" s="301"/>
      <c r="B4" s="303"/>
      <c r="C4" s="257"/>
      <c r="D4" s="274" t="str">
        <f>IF(N9&gt;O9,"2",IF(N9=O9," ",1))</f>
        <v>2</v>
      </c>
      <c r="E4" s="274" t="str">
        <f>IF(N7&gt;O7,"2",IF(N7=O7," ",1))</f>
        <v>2</v>
      </c>
      <c r="F4" s="274" t="str">
        <f>IF(N5&lt;O5,"2",IF(N5=O5," ",1))</f>
        <v>2</v>
      </c>
      <c r="G4" s="274" t="str">
        <f>IF(N4&gt;O4,"2",IF(N4=O4," ",1))</f>
        <v>2</v>
      </c>
      <c r="H4" s="286"/>
      <c r="I4" s="281"/>
      <c r="J4" s="188"/>
      <c r="K4" s="221">
        <v>2</v>
      </c>
      <c r="L4" s="222" t="str">
        <f>B3</f>
        <v>Медведев Денис</v>
      </c>
      <c r="M4" s="222" t="str">
        <f>B11</f>
        <v>Кокляев Михаил</v>
      </c>
      <c r="N4" s="223">
        <v>3</v>
      </c>
      <c r="O4" s="267">
        <v>0</v>
      </c>
      <c r="P4" s="210"/>
      <c r="R4" s="265" t="str">
        <f t="shared" si="0"/>
        <v>3-0</v>
      </c>
      <c r="S4" s="265" t="str">
        <f t="shared" si="1"/>
        <v>0-3</v>
      </c>
      <c r="T4" s="265"/>
      <c r="U4" s="188"/>
      <c r="V4" s="188"/>
      <c r="W4" s="188"/>
      <c r="X4" s="188"/>
      <c r="Y4" s="188"/>
      <c r="Z4" s="188"/>
      <c r="AA4" s="188"/>
      <c r="AB4" s="188"/>
      <c r="AC4" s="188"/>
      <c r="AD4" s="188"/>
      <c r="AE4" s="188"/>
      <c r="AF4" s="188"/>
      <c r="AG4" s="188"/>
      <c r="AH4" s="188"/>
      <c r="AI4" s="188"/>
      <c r="AJ4" s="188"/>
      <c r="AK4" s="188"/>
      <c r="AL4" s="188"/>
      <c r="AM4" s="188"/>
      <c r="AN4" s="188"/>
      <c r="AO4" s="188"/>
      <c r="AP4" s="188"/>
      <c r="AQ4" s="188"/>
      <c r="AR4" s="188"/>
      <c r="AS4" s="188"/>
      <c r="AT4" s="188"/>
      <c r="AU4" s="188"/>
      <c r="AV4" s="188"/>
      <c r="AW4" s="188"/>
      <c r="AX4" s="188"/>
      <c r="AY4" s="188"/>
      <c r="AZ4" s="188"/>
      <c r="BA4" s="188"/>
      <c r="BB4" s="188"/>
      <c r="BC4" s="189"/>
      <c r="BD4" s="189"/>
      <c r="BE4" s="189"/>
      <c r="BF4" s="189"/>
      <c r="BG4" s="189"/>
      <c r="BH4" s="189"/>
      <c r="BI4" s="189"/>
      <c r="BJ4" s="189"/>
      <c r="BK4" s="189"/>
      <c r="BL4" s="189"/>
      <c r="BM4" s="189"/>
      <c r="BN4" s="189"/>
      <c r="BO4" s="189"/>
      <c r="BP4" s="189"/>
      <c r="BQ4" s="189"/>
      <c r="BR4" s="189"/>
      <c r="BS4" s="189"/>
      <c r="BT4" s="189"/>
      <c r="BU4" s="189"/>
      <c r="BV4" s="189"/>
      <c r="BW4" s="189"/>
      <c r="BX4" s="189"/>
      <c r="BY4" s="189"/>
      <c r="BZ4" s="189"/>
      <c r="CA4" s="189"/>
      <c r="CB4" s="189"/>
      <c r="CC4" s="189"/>
      <c r="CD4" s="189"/>
      <c r="CE4" s="189"/>
      <c r="CF4" s="189"/>
      <c r="CG4" s="189"/>
      <c r="CH4" s="189"/>
    </row>
    <row r="5" spans="1:86" ht="12.75">
      <c r="A5" s="300">
        <v>2</v>
      </c>
      <c r="B5" s="302" t="str">
        <f>IF(ISERROR(VLOOKUP(8,'БМЖ лист'!C:J,2,0))," ",VLOOKUP(8,'БМЖ лист'!C:J,2,0))</f>
        <v>Миронов Илья</v>
      </c>
      <c r="C5" s="273" t="str">
        <f>S9</f>
        <v>2-3</v>
      </c>
      <c r="D5" s="258"/>
      <c r="E5" s="273" t="str">
        <f>S11</f>
        <v>3-2</v>
      </c>
      <c r="F5" s="273" t="str">
        <f>R3</f>
        <v>2-3</v>
      </c>
      <c r="G5" s="273" t="str">
        <f>R8</f>
        <v>3-2</v>
      </c>
      <c r="H5" s="285">
        <v>6</v>
      </c>
      <c r="I5" s="278" t="s">
        <v>67</v>
      </c>
      <c r="J5" s="188"/>
      <c r="K5" s="221">
        <v>3</v>
      </c>
      <c r="L5" s="222" t="str">
        <f>B9</f>
        <v>Красковский Ян</v>
      </c>
      <c r="M5" s="222" t="str">
        <f>B3</f>
        <v>Медведев Денис</v>
      </c>
      <c r="N5" s="223">
        <v>0</v>
      </c>
      <c r="O5" s="267">
        <v>3</v>
      </c>
      <c r="P5" s="210"/>
      <c r="R5" s="265" t="str">
        <f t="shared" si="0"/>
        <v>0-3</v>
      </c>
      <c r="S5" s="265" t="str">
        <f t="shared" si="1"/>
        <v>3-0</v>
      </c>
      <c r="T5" s="265"/>
      <c r="U5" s="188"/>
      <c r="V5" s="188"/>
      <c r="W5" s="188"/>
      <c r="X5" s="188"/>
      <c r="Y5" s="188"/>
      <c r="Z5" s="188"/>
      <c r="AA5" s="188"/>
      <c r="AB5" s="188"/>
      <c r="AC5" s="188"/>
      <c r="AD5" s="188"/>
      <c r="AE5" s="188"/>
      <c r="AF5" s="188"/>
      <c r="AG5" s="188"/>
      <c r="AH5" s="188"/>
      <c r="AI5" s="188"/>
      <c r="AJ5" s="188"/>
      <c r="AK5" s="188"/>
      <c r="AL5" s="188"/>
      <c r="AM5" s="188"/>
      <c r="AN5" s="188"/>
      <c r="AO5" s="188"/>
      <c r="AP5" s="188"/>
      <c r="AQ5" s="188"/>
      <c r="AR5" s="188"/>
      <c r="AS5" s="188"/>
      <c r="AT5" s="188"/>
      <c r="AU5" s="188"/>
      <c r="AV5" s="188"/>
      <c r="AW5" s="188"/>
      <c r="AX5" s="188"/>
      <c r="AY5" s="188"/>
      <c r="AZ5" s="188"/>
      <c r="BA5" s="188"/>
      <c r="BB5" s="188"/>
      <c r="BC5" s="189"/>
      <c r="BD5" s="189"/>
      <c r="BE5" s="189"/>
      <c r="BF5" s="189"/>
      <c r="BG5" s="189"/>
      <c r="BH5" s="189"/>
      <c r="BI5" s="189"/>
      <c r="BJ5" s="189"/>
      <c r="BK5" s="189"/>
      <c r="BL5" s="189"/>
      <c r="BM5" s="189"/>
      <c r="BN5" s="189"/>
      <c r="BO5" s="189"/>
      <c r="BP5" s="189"/>
      <c r="BQ5" s="189"/>
      <c r="BR5" s="189"/>
      <c r="BS5" s="189"/>
      <c r="BT5" s="189"/>
      <c r="BU5" s="189"/>
      <c r="BV5" s="189"/>
      <c r="BW5" s="189"/>
      <c r="BX5" s="189"/>
      <c r="BY5" s="189"/>
      <c r="BZ5" s="189"/>
      <c r="CA5" s="189"/>
      <c r="CB5" s="189"/>
      <c r="CC5" s="189"/>
      <c r="CD5" s="189"/>
      <c r="CE5" s="189"/>
      <c r="CF5" s="189"/>
      <c r="CG5" s="189"/>
      <c r="CH5" s="189"/>
    </row>
    <row r="6" spans="1:86" ht="13.5" thickBot="1">
      <c r="A6" s="301"/>
      <c r="B6" s="303"/>
      <c r="C6" s="274">
        <f>IF(N9&lt;O9,"2",IF(N9=O9," ",1))</f>
        <v>1</v>
      </c>
      <c r="D6" s="257"/>
      <c r="E6" s="274" t="str">
        <f>IF(N11&lt;O11,"2",IF(N11=O11," ",1))</f>
        <v>2</v>
      </c>
      <c r="F6" s="274">
        <f>IF(N3&gt;O3,"2",IF(N3=O3," ",1))</f>
        <v>1</v>
      </c>
      <c r="G6" s="274" t="str">
        <f>IF(N8&gt;O8,"2",IF(N8=O8," ",1))</f>
        <v>2</v>
      </c>
      <c r="H6" s="286"/>
      <c r="I6" s="282"/>
      <c r="J6" s="186"/>
      <c r="K6" s="221">
        <v>4</v>
      </c>
      <c r="L6" s="222" t="str">
        <f>B11</f>
        <v>Кокляев Михаил</v>
      </c>
      <c r="M6" s="222" t="str">
        <f>B7</f>
        <v>Семиков Алексей</v>
      </c>
      <c r="N6" s="223">
        <v>1</v>
      </c>
      <c r="O6" s="267">
        <v>3</v>
      </c>
      <c r="P6" s="210"/>
      <c r="R6" s="265" t="str">
        <f t="shared" si="0"/>
        <v>1-3</v>
      </c>
      <c r="S6" s="265" t="str">
        <f t="shared" si="1"/>
        <v>3-1</v>
      </c>
      <c r="T6" s="265"/>
      <c r="U6" s="186"/>
      <c r="V6" s="186"/>
      <c r="W6" s="186"/>
      <c r="X6" s="186"/>
      <c r="BC6" s="189"/>
      <c r="BD6" s="189"/>
      <c r="BE6" s="189"/>
      <c r="BF6" s="189"/>
      <c r="BG6" s="189"/>
      <c r="BH6" s="189"/>
      <c r="BI6" s="189"/>
      <c r="BJ6" s="189"/>
      <c r="BK6" s="189"/>
      <c r="BL6" s="189"/>
      <c r="BM6" s="189"/>
      <c r="BN6" s="189"/>
      <c r="BO6" s="189"/>
      <c r="BP6" s="189"/>
      <c r="BQ6" s="189"/>
      <c r="BR6" s="189"/>
      <c r="BS6" s="189"/>
      <c r="BT6" s="189"/>
      <c r="BU6" s="189"/>
      <c r="BV6" s="189"/>
      <c r="BW6" s="189"/>
      <c r="BX6" s="189"/>
      <c r="BY6" s="189"/>
      <c r="BZ6" s="189"/>
      <c r="CA6" s="189"/>
      <c r="CB6" s="189"/>
      <c r="CC6" s="189"/>
      <c r="CD6" s="189"/>
      <c r="CE6" s="189"/>
      <c r="CF6" s="189"/>
      <c r="CG6" s="189"/>
      <c r="CH6" s="189"/>
    </row>
    <row r="7" spans="1:20" ht="12.75">
      <c r="A7" s="300">
        <v>3</v>
      </c>
      <c r="B7" s="302" t="str">
        <f>IF(ISERROR(VLOOKUP(9,'БМЖ лист'!C:J,2,0))," ",VLOOKUP(9,'БМЖ лист'!C:J,2,0))</f>
        <v>Семиков Алексей</v>
      </c>
      <c r="C7" s="273" t="str">
        <f>S7</f>
        <v>1-3</v>
      </c>
      <c r="D7" s="273" t="str">
        <f>R11</f>
        <v>2-3</v>
      </c>
      <c r="E7" s="258"/>
      <c r="F7" s="273" t="str">
        <f>R10</f>
        <v>3-0</v>
      </c>
      <c r="G7" s="273" t="str">
        <f>S6</f>
        <v>3-1</v>
      </c>
      <c r="H7" s="285">
        <v>6</v>
      </c>
      <c r="I7" s="283" t="s">
        <v>68</v>
      </c>
      <c r="K7" s="221">
        <v>5</v>
      </c>
      <c r="L7" s="222" t="str">
        <f>B3</f>
        <v>Медведев Денис</v>
      </c>
      <c r="M7" s="222" t="str">
        <f>B7</f>
        <v>Семиков Алексей</v>
      </c>
      <c r="N7" s="223">
        <v>3</v>
      </c>
      <c r="O7" s="267">
        <v>1</v>
      </c>
      <c r="P7" s="210"/>
      <c r="Q7" s="209"/>
      <c r="R7" s="265" t="str">
        <f t="shared" si="0"/>
        <v>3-1</v>
      </c>
      <c r="S7" s="265" t="str">
        <f t="shared" si="1"/>
        <v>1-3</v>
      </c>
      <c r="T7" s="265"/>
    </row>
    <row r="8" spans="1:20" ht="13.5" thickBot="1">
      <c r="A8" s="301"/>
      <c r="B8" s="303"/>
      <c r="C8" s="274">
        <f>IF(N7&lt;O7,"2",IF(N7=O7," ",1))</f>
        <v>1</v>
      </c>
      <c r="D8" s="274">
        <f>IF(N11&gt;O11,"2",IF(N11=O11," ",1))</f>
        <v>1</v>
      </c>
      <c r="E8" s="257"/>
      <c r="F8" s="274" t="str">
        <f>IF(N10&gt;O10,"2",IF(N10=O10," ",1))</f>
        <v>2</v>
      </c>
      <c r="G8" s="274" t="str">
        <f>IF(N6&lt;O6,"2",IF(N6=O6," ",1))</f>
        <v>2</v>
      </c>
      <c r="H8" s="286"/>
      <c r="I8" s="284"/>
      <c r="K8" s="221">
        <v>6</v>
      </c>
      <c r="L8" s="222" t="str">
        <f>B5</f>
        <v>Миронов Илья</v>
      </c>
      <c r="M8" s="222" t="str">
        <f>B11</f>
        <v>Кокляев Михаил</v>
      </c>
      <c r="N8" s="223">
        <v>3</v>
      </c>
      <c r="O8" s="267">
        <v>2</v>
      </c>
      <c r="P8" s="210"/>
      <c r="Q8" s="209"/>
      <c r="R8" s="265" t="str">
        <f t="shared" si="0"/>
        <v>3-2</v>
      </c>
      <c r="S8" s="265" t="str">
        <f t="shared" si="1"/>
        <v>2-3</v>
      </c>
      <c r="T8" s="265"/>
    </row>
    <row r="9" spans="1:20" ht="12.75">
      <c r="A9" s="300">
        <v>4</v>
      </c>
      <c r="B9" s="302" t="str">
        <f>IF(ISERROR(VLOOKUP(16,'БМЖ лист'!C:J,2,0))," ",VLOOKUP(16,'БМЖ лист'!C:J,2,0))</f>
        <v>Красковский Ян</v>
      </c>
      <c r="C9" s="273" t="str">
        <f>R5</f>
        <v>0-3</v>
      </c>
      <c r="D9" s="273" t="str">
        <f>S3</f>
        <v>3-2</v>
      </c>
      <c r="E9" s="273" t="str">
        <f>S10</f>
        <v>0-3</v>
      </c>
      <c r="F9" s="259"/>
      <c r="G9" s="273" t="str">
        <f>S12</f>
        <v>0-3</v>
      </c>
      <c r="H9" s="285">
        <v>5</v>
      </c>
      <c r="I9" s="283" t="s">
        <v>69</v>
      </c>
      <c r="K9" s="221">
        <v>7</v>
      </c>
      <c r="L9" s="222" t="str">
        <f>B3</f>
        <v>Медведев Денис</v>
      </c>
      <c r="M9" s="222" t="str">
        <f>B5</f>
        <v>Миронов Илья</v>
      </c>
      <c r="N9" s="223">
        <v>3</v>
      </c>
      <c r="O9" s="267">
        <v>2</v>
      </c>
      <c r="P9" s="210"/>
      <c r="R9" s="265" t="str">
        <f t="shared" si="0"/>
        <v>3-2</v>
      </c>
      <c r="S9" s="265" t="str">
        <f t="shared" si="1"/>
        <v>2-3</v>
      </c>
      <c r="T9" s="265"/>
    </row>
    <row r="10" spans="1:20" ht="13.5" thickBot="1">
      <c r="A10" s="301"/>
      <c r="B10" s="303"/>
      <c r="C10" s="274">
        <f>IF(N5&gt;O5,"2",IF(N5=O5," ",1))</f>
        <v>1</v>
      </c>
      <c r="D10" s="274" t="str">
        <f>IF(N3&lt;O3,"2",IF(N3=O3," ",1))</f>
        <v>2</v>
      </c>
      <c r="E10" s="274">
        <f>IF(N10&lt;O10,"2",IF(N10=O10," ",1))</f>
        <v>1</v>
      </c>
      <c r="F10" s="257"/>
      <c r="G10" s="274">
        <f>IF(N12&lt;O12,"2",IF(N12=O12," ",1))</f>
        <v>1</v>
      </c>
      <c r="H10" s="286"/>
      <c r="I10" s="281"/>
      <c r="K10" s="221">
        <v>8</v>
      </c>
      <c r="L10" s="222" t="str">
        <f>B7</f>
        <v>Семиков Алексей</v>
      </c>
      <c r="M10" s="222" t="str">
        <f>B9</f>
        <v>Красковский Ян</v>
      </c>
      <c r="N10" s="223">
        <v>3</v>
      </c>
      <c r="O10" s="267">
        <v>0</v>
      </c>
      <c r="P10" s="210"/>
      <c r="Q10" s="209"/>
      <c r="R10" s="265" t="str">
        <f>IF((N10=O10)," ",CONCATENATE(N10,"-",O10))</f>
        <v>3-0</v>
      </c>
      <c r="S10" s="265" t="str">
        <f>IF((O10=N10)," ",CONCATENATE(O10,"-",N10))</f>
        <v>0-3</v>
      </c>
      <c r="T10" s="265"/>
    </row>
    <row r="11" spans="1:20" ht="12.75">
      <c r="A11" s="300">
        <v>5</v>
      </c>
      <c r="B11" s="302" t="str">
        <f>IF(ISERROR(VLOOKUP(17,'БМЖ лист'!C:J,2,0))," ",VLOOKUP(17,'БМЖ лист'!C:J,2,0))</f>
        <v>Кокляев Михаил</v>
      </c>
      <c r="C11" s="273" t="str">
        <f>S4</f>
        <v>0-3</v>
      </c>
      <c r="D11" s="273" t="str">
        <f>S8</f>
        <v>2-3</v>
      </c>
      <c r="E11" s="273" t="str">
        <f>R6</f>
        <v>1-3</v>
      </c>
      <c r="F11" s="273" t="str">
        <f>R12</f>
        <v>3-0</v>
      </c>
      <c r="G11" s="259"/>
      <c r="H11" s="285">
        <v>5</v>
      </c>
      <c r="I11" s="278" t="s">
        <v>70</v>
      </c>
      <c r="K11" s="221">
        <v>9</v>
      </c>
      <c r="L11" s="222" t="str">
        <f>B7</f>
        <v>Семиков Алексей</v>
      </c>
      <c r="M11" s="222" t="str">
        <f>B5</f>
        <v>Миронов Илья</v>
      </c>
      <c r="N11" s="223">
        <v>2</v>
      </c>
      <c r="O11" s="267">
        <v>3</v>
      </c>
      <c r="P11" s="210"/>
      <c r="Q11" s="209"/>
      <c r="R11" s="265" t="str">
        <f>IF((N11=O11)," ",CONCATENATE(N11,"-",O11))</f>
        <v>2-3</v>
      </c>
      <c r="S11" s="265" t="str">
        <f>IF((O11=N11)," ",CONCATENATE(O11,"-",N11))</f>
        <v>3-2</v>
      </c>
      <c r="T11" s="265"/>
    </row>
    <row r="12" spans="1:20" ht="13.5" thickBot="1">
      <c r="A12" s="301"/>
      <c r="B12" s="303"/>
      <c r="C12" s="274">
        <f>IF(N4&lt;O4,"2",IF(N4=O4," ",1))</f>
        <v>1</v>
      </c>
      <c r="D12" s="274">
        <f>IF(N8&lt;O8,"2",IF(N8=O8," ",1))</f>
        <v>1</v>
      </c>
      <c r="E12" s="274">
        <f>IF(N6&gt;O6,"2",IF(N6=O6," ",1))</f>
        <v>1</v>
      </c>
      <c r="F12" s="274" t="str">
        <f>IF(N12&gt;O12,"2",IF(N12=O12," ",1))</f>
        <v>2</v>
      </c>
      <c r="G12" s="257"/>
      <c r="H12" s="286"/>
      <c r="I12" s="282"/>
      <c r="K12" s="225">
        <v>10</v>
      </c>
      <c r="L12" s="226" t="str">
        <f>B11</f>
        <v>Кокляев Михаил</v>
      </c>
      <c r="M12" s="226" t="str">
        <f>B9</f>
        <v>Красковский Ян</v>
      </c>
      <c r="N12" s="227">
        <v>3</v>
      </c>
      <c r="O12" s="268">
        <v>0</v>
      </c>
      <c r="P12" s="211"/>
      <c r="R12" s="265" t="str">
        <f>IF((N12=O12)," ",CONCATENATE(N12,"-",O12))</f>
        <v>3-0</v>
      </c>
      <c r="S12" s="265" t="str">
        <f>IF((O12=N12)," ",CONCATENATE(O12,"-",N12))</f>
        <v>0-3</v>
      </c>
      <c r="T12" s="265"/>
    </row>
    <row r="13" spans="2:16" ht="15.75">
      <c r="B13" s="171"/>
      <c r="H13" s="262"/>
      <c r="I13" s="262"/>
      <c r="P13" s="212"/>
    </row>
    <row r="14" spans="1:16" ht="16.5" thickBot="1">
      <c r="A14" s="172"/>
      <c r="B14" s="172" t="s">
        <v>32</v>
      </c>
      <c r="C14" s="188"/>
      <c r="D14" s="188"/>
      <c r="E14" s="188"/>
      <c r="F14" s="188"/>
      <c r="G14" s="188"/>
      <c r="H14" s="263"/>
      <c r="I14" s="263"/>
      <c r="P14" s="212"/>
    </row>
    <row r="15" spans="1:19" s="171" customFormat="1" ht="16.5" thickBot="1">
      <c r="A15" s="198"/>
      <c r="B15" s="194" t="s">
        <v>33</v>
      </c>
      <c r="C15" s="201">
        <v>1</v>
      </c>
      <c r="D15" s="201">
        <v>2</v>
      </c>
      <c r="E15" s="201">
        <v>3</v>
      </c>
      <c r="F15" s="201">
        <v>4</v>
      </c>
      <c r="G15" s="201">
        <v>5</v>
      </c>
      <c r="H15" s="260" t="s">
        <v>34</v>
      </c>
      <c r="I15" s="260" t="s">
        <v>35</v>
      </c>
      <c r="K15" s="230" t="s">
        <v>1</v>
      </c>
      <c r="L15" s="231" t="s">
        <v>2</v>
      </c>
      <c r="M15" s="231" t="s">
        <v>3</v>
      </c>
      <c r="N15" s="231" t="s">
        <v>4</v>
      </c>
      <c r="O15" s="231" t="s">
        <v>5</v>
      </c>
      <c r="P15" s="232" t="s">
        <v>58</v>
      </c>
      <c r="R15" s="264"/>
      <c r="S15" s="264"/>
    </row>
    <row r="16" spans="1:19" ht="12.75">
      <c r="A16" s="296">
        <v>1</v>
      </c>
      <c r="B16" s="298" t="str">
        <f>IF(ISERROR(VLOOKUP(2,'БМЖ лист'!C:J,2,0))," ",VLOOKUP(2,'БМЖ лист'!C:J,2,0))</f>
        <v>Неведров Павел</v>
      </c>
      <c r="C16" s="255"/>
      <c r="D16" s="269" t="str">
        <f>R22</f>
        <v>3-1</v>
      </c>
      <c r="E16" s="269" t="str">
        <f>R20</f>
        <v>3-2</v>
      </c>
      <c r="F16" s="269" t="str">
        <f>S18</f>
        <v>3-1</v>
      </c>
      <c r="G16" s="269" t="str">
        <f>R17</f>
        <v>3-0</v>
      </c>
      <c r="H16" s="278" t="s">
        <v>71</v>
      </c>
      <c r="I16" s="278" t="s">
        <v>66</v>
      </c>
      <c r="K16" s="233">
        <v>1</v>
      </c>
      <c r="L16" s="234" t="str">
        <f>B18</f>
        <v>Волкова Ульяна</v>
      </c>
      <c r="M16" s="234" t="str">
        <f>B22</f>
        <v>Кондрашкин Андрей</v>
      </c>
      <c r="N16" s="235">
        <v>3</v>
      </c>
      <c r="O16" s="236">
        <v>1</v>
      </c>
      <c r="P16" s="213"/>
      <c r="R16" s="265" t="str">
        <f aca="true" t="shared" si="2" ref="R16:R22">IF((N16=O16)," ",CONCATENATE(N16,"-",O16))</f>
        <v>3-1</v>
      </c>
      <c r="S16" s="265" t="str">
        <f aca="true" t="shared" si="3" ref="S16:S22">IF((O16=N16)," ",CONCATENATE(O16,"-",N16))</f>
        <v>1-3</v>
      </c>
    </row>
    <row r="17" spans="1:19" ht="13.5" thickBot="1">
      <c r="A17" s="297"/>
      <c r="B17" s="299"/>
      <c r="C17" s="257"/>
      <c r="D17" s="191" t="str">
        <f>IF(N22&gt;O22,"2",IF(N22=O22," ",1))</f>
        <v>2</v>
      </c>
      <c r="E17" s="191" t="str">
        <f>IF(N20&gt;O20,"2",IF(N20=O20," ",1))</f>
        <v>2</v>
      </c>
      <c r="F17" s="191" t="str">
        <f>IF(N18&lt;O18,"2",IF(N18=O18," ",1))</f>
        <v>2</v>
      </c>
      <c r="G17" s="191" t="str">
        <f>IF(N17&gt;O17,"2",IF(N17=O17," ",1))</f>
        <v>2</v>
      </c>
      <c r="H17" s="279"/>
      <c r="I17" s="279"/>
      <c r="K17" s="233">
        <v>2</v>
      </c>
      <c r="L17" s="234" t="str">
        <f>B16</f>
        <v>Неведров Павел</v>
      </c>
      <c r="M17" s="234" t="str">
        <f>B24</f>
        <v>Павлинов Вячеслав</v>
      </c>
      <c r="N17" s="235">
        <v>3</v>
      </c>
      <c r="O17" s="236">
        <v>0</v>
      </c>
      <c r="P17" s="213"/>
      <c r="R17" s="265" t="str">
        <f t="shared" si="2"/>
        <v>3-0</v>
      </c>
      <c r="S17" s="265" t="str">
        <f t="shared" si="3"/>
        <v>0-3</v>
      </c>
    </row>
    <row r="18" spans="1:19" ht="12.75">
      <c r="A18" s="296">
        <v>2</v>
      </c>
      <c r="B18" s="298" t="str">
        <f>IF(ISERROR(VLOOKUP(7,'БМЖ лист'!C:J,2,0))," ",VLOOKUP(7,'БМЖ лист'!C:J,2,0))</f>
        <v>Волкова Ульяна</v>
      </c>
      <c r="C18" s="269" t="str">
        <f>S22</f>
        <v>1-3</v>
      </c>
      <c r="D18" s="258"/>
      <c r="E18" s="269" t="str">
        <f>S24</f>
        <v>3-1</v>
      </c>
      <c r="F18" s="269" t="str">
        <f>R16</f>
        <v>3-1</v>
      </c>
      <c r="G18" s="269" t="str">
        <f>R21</f>
        <v>3-0</v>
      </c>
      <c r="H18" s="278" t="s">
        <v>72</v>
      </c>
      <c r="I18" s="278" t="s">
        <v>67</v>
      </c>
      <c r="K18" s="233">
        <v>3</v>
      </c>
      <c r="L18" s="234" t="str">
        <f>B22</f>
        <v>Кондрашкин Андрей</v>
      </c>
      <c r="M18" s="234" t="str">
        <f>B16</f>
        <v>Неведров Павел</v>
      </c>
      <c r="N18" s="235">
        <v>1</v>
      </c>
      <c r="O18" s="236">
        <v>3</v>
      </c>
      <c r="P18" s="213"/>
      <c r="R18" s="265" t="str">
        <f t="shared" si="2"/>
        <v>1-3</v>
      </c>
      <c r="S18" s="265" t="str">
        <f t="shared" si="3"/>
        <v>3-1</v>
      </c>
    </row>
    <row r="19" spans="1:19" ht="13.5" thickBot="1">
      <c r="A19" s="297"/>
      <c r="B19" s="299"/>
      <c r="C19" s="191">
        <f>IF(N22&lt;O22,"2",IF(N22=O22," ",1))</f>
        <v>1</v>
      </c>
      <c r="D19" s="257"/>
      <c r="E19" s="191" t="str">
        <f>IF(N24&lt;O24,"2",IF(N24=O24," ",1))</f>
        <v>2</v>
      </c>
      <c r="F19" s="191" t="str">
        <f>IF(N16&gt;O16,"2",IF(N16=O16," ",1))</f>
        <v>2</v>
      </c>
      <c r="G19" s="191" t="str">
        <f>IF(N21&gt;O21,"2",IF(N21=O21," ",1))</f>
        <v>2</v>
      </c>
      <c r="H19" s="279"/>
      <c r="I19" s="282"/>
      <c r="K19" s="233">
        <v>4</v>
      </c>
      <c r="L19" s="234" t="str">
        <f>B24</f>
        <v>Павлинов Вячеслав</v>
      </c>
      <c r="M19" s="234" t="str">
        <f>B20</f>
        <v>Михеев Даниил</v>
      </c>
      <c r="N19" s="235">
        <v>2</v>
      </c>
      <c r="O19" s="236">
        <v>3</v>
      </c>
      <c r="P19" s="213"/>
      <c r="R19" s="265" t="str">
        <f t="shared" si="2"/>
        <v>2-3</v>
      </c>
      <c r="S19" s="265" t="str">
        <f t="shared" si="3"/>
        <v>3-2</v>
      </c>
    </row>
    <row r="20" spans="1:19" ht="12.75">
      <c r="A20" s="296">
        <v>3</v>
      </c>
      <c r="B20" s="298" t="str">
        <f>IF(ISERROR(VLOOKUP(10,'БМЖ лист'!C:J,2,0))," ",VLOOKUP(10,'БМЖ лист'!C:J,2,0))</f>
        <v>Михеев Даниил</v>
      </c>
      <c r="C20" s="269" t="str">
        <f>S20</f>
        <v>2-3</v>
      </c>
      <c r="D20" s="269" t="str">
        <f>R24</f>
        <v>1-3</v>
      </c>
      <c r="E20" s="258"/>
      <c r="F20" s="269" t="str">
        <f>R23</f>
        <v>3-2</v>
      </c>
      <c r="G20" s="269" t="str">
        <f>S19</f>
        <v>3-2</v>
      </c>
      <c r="H20" s="278" t="s">
        <v>64</v>
      </c>
      <c r="I20" s="287" t="s">
        <v>68</v>
      </c>
      <c r="K20" s="233">
        <v>5</v>
      </c>
      <c r="L20" s="234" t="str">
        <f>B16</f>
        <v>Неведров Павел</v>
      </c>
      <c r="M20" s="234" t="str">
        <f>B20</f>
        <v>Михеев Даниил</v>
      </c>
      <c r="N20" s="235">
        <v>3</v>
      </c>
      <c r="O20" s="236">
        <v>2</v>
      </c>
      <c r="P20" s="276" t="s">
        <v>65</v>
      </c>
      <c r="R20" s="265" t="str">
        <f t="shared" si="2"/>
        <v>3-2</v>
      </c>
      <c r="S20" s="265" t="str">
        <f t="shared" si="3"/>
        <v>2-3</v>
      </c>
    </row>
    <row r="21" spans="1:19" ht="13.5" thickBot="1">
      <c r="A21" s="297"/>
      <c r="B21" s="299"/>
      <c r="C21" s="191">
        <f>IF(N20&lt;O20,"2",IF(N20=O20," ",1))</f>
        <v>1</v>
      </c>
      <c r="D21" s="191">
        <f>IF(N24&gt;O24,"2",IF(N24=O24," ",1))</f>
        <v>1</v>
      </c>
      <c r="E21" s="257"/>
      <c r="F21" s="191" t="str">
        <f>IF(N23&gt;O23,"2",IF(N23=O23," ",1))</f>
        <v>2</v>
      </c>
      <c r="G21" s="191" t="str">
        <f>IF(N19&lt;O19,"2",IF(N19=O19," ",1))</f>
        <v>2</v>
      </c>
      <c r="H21" s="279"/>
      <c r="I21" s="282"/>
      <c r="K21" s="233">
        <v>6</v>
      </c>
      <c r="L21" s="234" t="str">
        <f>B18</f>
        <v>Волкова Ульяна</v>
      </c>
      <c r="M21" s="234" t="str">
        <f>B24</f>
        <v>Павлинов Вячеслав</v>
      </c>
      <c r="N21" s="235">
        <v>3</v>
      </c>
      <c r="O21" s="236">
        <v>0</v>
      </c>
      <c r="P21" s="213"/>
      <c r="R21" s="265" t="str">
        <f t="shared" si="2"/>
        <v>3-0</v>
      </c>
      <c r="S21" s="265" t="str">
        <f t="shared" si="3"/>
        <v>0-3</v>
      </c>
    </row>
    <row r="22" spans="1:19" ht="12.75">
      <c r="A22" s="296">
        <v>4</v>
      </c>
      <c r="B22" s="298" t="str">
        <f>IF(ISERROR(VLOOKUP(15,'БМЖ лист'!C:J,2,0))," ",VLOOKUP(15,'БМЖ лист'!C:J,2,0))</f>
        <v>Кондрашкин Андрей</v>
      </c>
      <c r="C22" s="269" t="str">
        <f>R18</f>
        <v>1-3</v>
      </c>
      <c r="D22" s="269" t="str">
        <f>S16</f>
        <v>1-3</v>
      </c>
      <c r="E22" s="269" t="str">
        <f>S23</f>
        <v>2-3</v>
      </c>
      <c r="F22" s="259"/>
      <c r="G22" s="269" t="str">
        <f>S25</f>
        <v>3-0</v>
      </c>
      <c r="H22" s="278" t="s">
        <v>69</v>
      </c>
      <c r="I22" s="287" t="s">
        <v>70</v>
      </c>
      <c r="K22" s="233">
        <v>7</v>
      </c>
      <c r="L22" s="234" t="str">
        <f>B16</f>
        <v>Неведров Павел</v>
      </c>
      <c r="M22" s="234" t="str">
        <f>B18</f>
        <v>Волкова Ульяна</v>
      </c>
      <c r="N22" s="235">
        <v>3</v>
      </c>
      <c r="O22" s="236">
        <v>1</v>
      </c>
      <c r="P22" s="213"/>
      <c r="R22" s="265" t="str">
        <f t="shared" si="2"/>
        <v>3-1</v>
      </c>
      <c r="S22" s="265" t="str">
        <f t="shared" si="3"/>
        <v>1-3</v>
      </c>
    </row>
    <row r="23" spans="1:19" ht="13.5" thickBot="1">
      <c r="A23" s="297"/>
      <c r="B23" s="299"/>
      <c r="C23" s="191">
        <f>IF(N18&gt;O18,"2",IF(N18=O18," ",1))</f>
        <v>1</v>
      </c>
      <c r="D23" s="191">
        <f>IF(N16&lt;O16,"2",IF(N16=O16," ",1))</f>
        <v>1</v>
      </c>
      <c r="E23" s="191">
        <f>IF(N23&lt;O23,"2",IF(N23=O23," ",1))</f>
        <v>1</v>
      </c>
      <c r="F23" s="257"/>
      <c r="G23" s="191" t="str">
        <f>IF(N25&lt;O25,"2",IF(N25=O25," ",1))</f>
        <v>2</v>
      </c>
      <c r="H23" s="279"/>
      <c r="I23" s="279"/>
      <c r="K23" s="233">
        <v>8</v>
      </c>
      <c r="L23" s="234" t="str">
        <f>B20</f>
        <v>Михеев Даниил</v>
      </c>
      <c r="M23" s="234" t="str">
        <f>B22</f>
        <v>Кондрашкин Андрей</v>
      </c>
      <c r="N23" s="235">
        <v>3</v>
      </c>
      <c r="O23" s="236">
        <v>2</v>
      </c>
      <c r="P23" s="213"/>
      <c r="R23" s="265" t="str">
        <f>IF((N23=O23)," ",CONCATENATE(N23,"-",O23))</f>
        <v>3-2</v>
      </c>
      <c r="S23" s="265" t="str">
        <f>IF((O23=N23)," ",CONCATENATE(O23,"-",N23))</f>
        <v>2-3</v>
      </c>
    </row>
    <row r="24" spans="1:19" ht="12.75">
      <c r="A24" s="296">
        <v>5</v>
      </c>
      <c r="B24" s="298" t="str">
        <f>IF(ISERROR(VLOOKUP(18,'БМЖ лист'!C:J,2,0))," ",VLOOKUP(18,'БМЖ лист'!C:J,2,0))</f>
        <v>Павлинов Вячеслав</v>
      </c>
      <c r="C24" s="269" t="str">
        <f>S17</f>
        <v>0-3</v>
      </c>
      <c r="D24" s="269" t="str">
        <f>S21</f>
        <v>0-3</v>
      </c>
      <c r="E24" s="269" t="str">
        <f>R19</f>
        <v>2-3</v>
      </c>
      <c r="F24" s="269" t="str">
        <f>R25</f>
        <v>0-3</v>
      </c>
      <c r="G24" s="259"/>
      <c r="H24" s="278" t="s">
        <v>70</v>
      </c>
      <c r="I24" s="278" t="s">
        <v>69</v>
      </c>
      <c r="K24" s="233">
        <v>9</v>
      </c>
      <c r="L24" s="234" t="str">
        <f>B20</f>
        <v>Михеев Даниил</v>
      </c>
      <c r="M24" s="234" t="str">
        <f>B18</f>
        <v>Волкова Ульяна</v>
      </c>
      <c r="N24" s="235">
        <v>1</v>
      </c>
      <c r="O24" s="236">
        <v>3</v>
      </c>
      <c r="P24" s="213"/>
      <c r="R24" s="265" t="str">
        <f>IF((N24=O24)," ",CONCATENATE(N24,"-",O24))</f>
        <v>1-3</v>
      </c>
      <c r="S24" s="265" t="str">
        <f>IF((O24=N24)," ",CONCATENATE(O24,"-",N24))</f>
        <v>3-1</v>
      </c>
    </row>
    <row r="25" spans="1:19" ht="13.5" thickBot="1">
      <c r="A25" s="297"/>
      <c r="B25" s="299"/>
      <c r="C25" s="191">
        <f>IF(N17&lt;O17,"2",IF(N17=O17," ",1))</f>
        <v>1</v>
      </c>
      <c r="D25" s="191">
        <f>IF(N21&lt;O21,"2",IF(N21=O21," ",1))</f>
        <v>1</v>
      </c>
      <c r="E25" s="191">
        <f>IF(N19&gt;O19,"2",IF(N19=O19," ",1))</f>
        <v>1</v>
      </c>
      <c r="F25" s="191">
        <f>IF(N25&gt;O25,"2",IF(N25=O25," ",1))</f>
        <v>1</v>
      </c>
      <c r="G25" s="257"/>
      <c r="H25" s="279"/>
      <c r="I25" s="282"/>
      <c r="K25" s="237">
        <v>10</v>
      </c>
      <c r="L25" s="238" t="str">
        <f>B24</f>
        <v>Павлинов Вячеслав</v>
      </c>
      <c r="M25" s="238" t="str">
        <f>B22</f>
        <v>Кондрашкин Андрей</v>
      </c>
      <c r="N25" s="239">
        <v>0</v>
      </c>
      <c r="O25" s="240">
        <v>3</v>
      </c>
      <c r="P25" s="214"/>
      <c r="R25" s="265" t="str">
        <f>IF((N25=O25)," ",CONCATENATE(N25,"-",O25))</f>
        <v>0-3</v>
      </c>
      <c r="S25" s="265" t="str">
        <f>IF((O25=N25)," ",CONCATENATE(O25,"-",N25))</f>
        <v>3-0</v>
      </c>
    </row>
    <row r="26" spans="2:16" ht="15.75">
      <c r="B26" s="171"/>
      <c r="H26" s="262"/>
      <c r="I26" s="262"/>
      <c r="N26" s="209"/>
      <c r="O26" s="209"/>
      <c r="P26" s="212"/>
    </row>
    <row r="27" spans="2:16" ht="16.5" thickBot="1">
      <c r="B27" s="171" t="s">
        <v>36</v>
      </c>
      <c r="H27" s="262"/>
      <c r="I27" s="262"/>
      <c r="N27" s="209"/>
      <c r="O27" s="209"/>
      <c r="P27" s="212"/>
    </row>
    <row r="28" spans="1:19" s="171" customFormat="1" ht="16.5" thickBot="1">
      <c r="A28" s="197"/>
      <c r="B28" s="193" t="s">
        <v>33</v>
      </c>
      <c r="C28" s="200">
        <v>1</v>
      </c>
      <c r="D28" s="200">
        <v>2</v>
      </c>
      <c r="E28" s="200">
        <v>3</v>
      </c>
      <c r="F28" s="200">
        <v>4</v>
      </c>
      <c r="G28" s="200">
        <v>5</v>
      </c>
      <c r="H28" s="260" t="s">
        <v>34</v>
      </c>
      <c r="I28" s="261" t="s">
        <v>35</v>
      </c>
      <c r="J28" s="172"/>
      <c r="K28" s="241" t="s">
        <v>1</v>
      </c>
      <c r="L28" s="241" t="s">
        <v>2</v>
      </c>
      <c r="M28" s="241" t="s">
        <v>3</v>
      </c>
      <c r="N28" s="242" t="s">
        <v>4</v>
      </c>
      <c r="O28" s="242" t="s">
        <v>5</v>
      </c>
      <c r="P28" s="241" t="s">
        <v>58</v>
      </c>
      <c r="R28" s="264"/>
      <c r="S28" s="264"/>
    </row>
    <row r="29" spans="1:19" ht="12.75">
      <c r="A29" s="290">
        <v>1</v>
      </c>
      <c r="B29" s="292" t="str">
        <f>IF(ISERROR(VLOOKUP(3,'БМЖ лист'!C:J,2,0))," ",VLOOKUP(3,'БМЖ лист'!C:J,2,0))</f>
        <v>Лукьяненко Михаил</v>
      </c>
      <c r="C29" s="255"/>
      <c r="D29" s="256" t="str">
        <f>R35</f>
        <v>0-3</v>
      </c>
      <c r="E29" s="256" t="str">
        <f>R33</f>
        <v>3-1</v>
      </c>
      <c r="F29" s="256" t="str">
        <f>S31</f>
        <v>3-0</v>
      </c>
      <c r="G29" s="256" t="str">
        <f>R30</f>
        <v>3-1</v>
      </c>
      <c r="H29" s="278" t="s">
        <v>72</v>
      </c>
      <c r="I29" s="280" t="s">
        <v>67</v>
      </c>
      <c r="J29" s="188"/>
      <c r="K29" s="217">
        <v>1</v>
      </c>
      <c r="L29" s="218" t="str">
        <f>B31</f>
        <v>Шмелев Сергей</v>
      </c>
      <c r="M29" s="218" t="str">
        <f>B35</f>
        <v>Архиерейский Владимир</v>
      </c>
      <c r="N29" s="219">
        <v>3</v>
      </c>
      <c r="O29" s="220">
        <v>1</v>
      </c>
      <c r="P29" s="210"/>
      <c r="R29" s="265" t="str">
        <f aca="true" t="shared" si="4" ref="R29:R35">IF((N29=O29)," ",CONCATENATE(N29,"-",O29))</f>
        <v>3-1</v>
      </c>
      <c r="S29" s="265" t="str">
        <f aca="true" t="shared" si="5" ref="S29:S35">IF((O29=N29)," ",CONCATENATE(O29,"-",N29))</f>
        <v>1-3</v>
      </c>
    </row>
    <row r="30" spans="1:19" ht="13.5" thickBot="1">
      <c r="A30" s="291"/>
      <c r="B30" s="293"/>
      <c r="C30" s="257"/>
      <c r="D30" s="190">
        <f>IF(N35&gt;O35,"2",IF(N35=O35," ",1))</f>
        <v>1</v>
      </c>
      <c r="E30" s="190" t="str">
        <f>IF(N33&gt;O33,"2",IF(N33=O33," ",1))</f>
        <v>2</v>
      </c>
      <c r="F30" s="190" t="str">
        <f>IF(N31&lt;O31,"2",IF(N31=O31," ",1))</f>
        <v>2</v>
      </c>
      <c r="G30" s="190" t="str">
        <f>IF(N30&gt;O30,"2",IF(N30=O30," ",1))</f>
        <v>2</v>
      </c>
      <c r="H30" s="279"/>
      <c r="I30" s="281"/>
      <c r="J30" s="188"/>
      <c r="K30" s="221">
        <v>2</v>
      </c>
      <c r="L30" s="222" t="str">
        <f>B29</f>
        <v>Лукьяненко Михаил</v>
      </c>
      <c r="M30" s="222" t="str">
        <f>B37</f>
        <v>Широлапов Виталий</v>
      </c>
      <c r="N30" s="223">
        <v>3</v>
      </c>
      <c r="O30" s="224">
        <v>1</v>
      </c>
      <c r="P30" s="210"/>
      <c r="R30" s="265" t="str">
        <f t="shared" si="4"/>
        <v>3-1</v>
      </c>
      <c r="S30" s="265" t="str">
        <f t="shared" si="5"/>
        <v>1-3</v>
      </c>
    </row>
    <row r="31" spans="1:19" ht="12.75">
      <c r="A31" s="290">
        <v>2</v>
      </c>
      <c r="B31" s="292" t="str">
        <f>IF(ISERROR(VLOOKUP(6,'БМЖ лист'!C:J,2,0))," ",VLOOKUP(6,'БМЖ лист'!C:J,2,0))</f>
        <v>Шмелев Сергей</v>
      </c>
      <c r="C31" s="256" t="str">
        <f>S35</f>
        <v>3-0</v>
      </c>
      <c r="D31" s="258"/>
      <c r="E31" s="256" t="str">
        <f>S37</f>
        <v>3-1</v>
      </c>
      <c r="F31" s="256" t="str">
        <f>R29</f>
        <v>3-1</v>
      </c>
      <c r="G31" s="256" t="str">
        <f>R34</f>
        <v>3-1</v>
      </c>
      <c r="H31" s="278" t="s">
        <v>71</v>
      </c>
      <c r="I31" s="278" t="s">
        <v>66</v>
      </c>
      <c r="J31" s="188"/>
      <c r="K31" s="221">
        <v>3</v>
      </c>
      <c r="L31" s="222" t="str">
        <f>B35</f>
        <v>Архиерейский Владимир</v>
      </c>
      <c r="M31" s="222" t="str">
        <f>B29</f>
        <v>Лукьяненко Михаил</v>
      </c>
      <c r="N31" s="223">
        <v>0</v>
      </c>
      <c r="O31" s="224">
        <v>3</v>
      </c>
      <c r="P31" s="210"/>
      <c r="R31" s="265" t="str">
        <f t="shared" si="4"/>
        <v>0-3</v>
      </c>
      <c r="S31" s="265" t="str">
        <f t="shared" si="5"/>
        <v>3-0</v>
      </c>
    </row>
    <row r="32" spans="1:19" ht="13.5" thickBot="1">
      <c r="A32" s="291"/>
      <c r="B32" s="293"/>
      <c r="C32" s="190" t="str">
        <f>IF(N35&lt;O35,"2",IF(N35=O35," ",1))</f>
        <v>2</v>
      </c>
      <c r="D32" s="257"/>
      <c r="E32" s="190" t="str">
        <f>IF(N37&lt;O37,"2",IF(N37=O37," ",1))</f>
        <v>2</v>
      </c>
      <c r="F32" s="190" t="str">
        <f>IF(N29&gt;O29,"2",IF(N29=O29," ",1))</f>
        <v>2</v>
      </c>
      <c r="G32" s="190" t="str">
        <f>IF(N34&gt;O34,"2",IF(N34=O34," ",1))</f>
        <v>2</v>
      </c>
      <c r="H32" s="279"/>
      <c r="I32" s="282"/>
      <c r="J32" s="186"/>
      <c r="K32" s="221">
        <v>4</v>
      </c>
      <c r="L32" s="222" t="str">
        <f>B37</f>
        <v>Широлапов Виталий</v>
      </c>
      <c r="M32" s="222" t="str">
        <f>B33</f>
        <v>Гришин Андрей</v>
      </c>
      <c r="N32" s="223">
        <v>2</v>
      </c>
      <c r="O32" s="224">
        <v>3</v>
      </c>
      <c r="P32" s="210"/>
      <c r="R32" s="265" t="str">
        <f t="shared" si="4"/>
        <v>2-3</v>
      </c>
      <c r="S32" s="265" t="str">
        <f t="shared" si="5"/>
        <v>3-2</v>
      </c>
    </row>
    <row r="33" spans="1:19" ht="12.75">
      <c r="A33" s="290">
        <v>3</v>
      </c>
      <c r="B33" s="292" t="str">
        <f>IF(ISERROR(VLOOKUP(11,'БМЖ лист'!C:J,2,0))," ",VLOOKUP(11,'БМЖ лист'!C:J,2,0))</f>
        <v>Гришин Андрей</v>
      </c>
      <c r="C33" s="256" t="str">
        <f>S33</f>
        <v>1-3</v>
      </c>
      <c r="D33" s="256" t="str">
        <f>R37</f>
        <v>1-3</v>
      </c>
      <c r="E33" s="258"/>
      <c r="F33" s="256" t="str">
        <f>R36</f>
        <v>3-1</v>
      </c>
      <c r="G33" s="256" t="str">
        <f>S32</f>
        <v>3-2</v>
      </c>
      <c r="H33" s="278" t="s">
        <v>64</v>
      </c>
      <c r="I33" s="283" t="s">
        <v>68</v>
      </c>
      <c r="K33" s="221">
        <v>5</v>
      </c>
      <c r="L33" s="222" t="str">
        <f>B29</f>
        <v>Лукьяненко Михаил</v>
      </c>
      <c r="M33" s="222" t="str">
        <f>B33</f>
        <v>Гришин Андрей</v>
      </c>
      <c r="N33" s="223">
        <v>3</v>
      </c>
      <c r="O33" s="224">
        <v>1</v>
      </c>
      <c r="P33" s="210"/>
      <c r="R33" s="265" t="str">
        <f t="shared" si="4"/>
        <v>3-1</v>
      </c>
      <c r="S33" s="265" t="str">
        <f t="shared" si="5"/>
        <v>1-3</v>
      </c>
    </row>
    <row r="34" spans="1:19" ht="13.5" thickBot="1">
      <c r="A34" s="291"/>
      <c r="B34" s="293"/>
      <c r="C34" s="190">
        <f>IF(N33&lt;O33,"2",IF(N33=O33," ",1))</f>
        <v>1</v>
      </c>
      <c r="D34" s="190">
        <f>IF(N37&gt;O37,"2",IF(N37=O37," ",1))</f>
        <v>1</v>
      </c>
      <c r="E34" s="257"/>
      <c r="F34" s="190" t="str">
        <f>IF(N36&gt;O36,"2",IF(N36=O36," ",1))</f>
        <v>2</v>
      </c>
      <c r="G34" s="190" t="str">
        <f>IF(N32&lt;O32,"2",IF(N32=O32," ",1))</f>
        <v>2</v>
      </c>
      <c r="H34" s="279"/>
      <c r="I34" s="284"/>
      <c r="K34" s="221">
        <v>6</v>
      </c>
      <c r="L34" s="222" t="str">
        <f>B31</f>
        <v>Шмелев Сергей</v>
      </c>
      <c r="M34" s="222" t="str">
        <f>B37</f>
        <v>Широлапов Виталий</v>
      </c>
      <c r="N34" s="223">
        <v>3</v>
      </c>
      <c r="O34" s="224">
        <v>1</v>
      </c>
      <c r="P34" s="210"/>
      <c r="R34" s="265" t="str">
        <f t="shared" si="4"/>
        <v>3-1</v>
      </c>
      <c r="S34" s="265" t="str">
        <f t="shared" si="5"/>
        <v>1-3</v>
      </c>
    </row>
    <row r="35" spans="1:19" ht="12.75">
      <c r="A35" s="290">
        <v>4</v>
      </c>
      <c r="B35" s="292" t="str">
        <f>IF(ISERROR(VLOOKUP(14,'БМЖ лист'!C:J,2,0))," ",VLOOKUP(14,'БМЖ лист'!C:J,2,0))</f>
        <v>Архиерейский Владимир</v>
      </c>
      <c r="C35" s="256" t="str">
        <f>R31</f>
        <v>0-3</v>
      </c>
      <c r="D35" s="256" t="str">
        <f>S29</f>
        <v>1-3</v>
      </c>
      <c r="E35" s="256" t="str">
        <f>S36</f>
        <v>1-3</v>
      </c>
      <c r="F35" s="259"/>
      <c r="G35" s="256" t="str">
        <f>S38</f>
        <v>3-0</v>
      </c>
      <c r="H35" s="278" t="s">
        <v>69</v>
      </c>
      <c r="I35" s="283" t="s">
        <v>70</v>
      </c>
      <c r="K35" s="221">
        <v>7</v>
      </c>
      <c r="L35" s="222" t="str">
        <f>B29</f>
        <v>Лукьяненко Михаил</v>
      </c>
      <c r="M35" s="222" t="str">
        <f>B31</f>
        <v>Шмелев Сергей</v>
      </c>
      <c r="N35" s="223">
        <v>0</v>
      </c>
      <c r="O35" s="224">
        <v>3</v>
      </c>
      <c r="P35" s="210"/>
      <c r="R35" s="265" t="str">
        <f t="shared" si="4"/>
        <v>0-3</v>
      </c>
      <c r="S35" s="265" t="str">
        <f t="shared" si="5"/>
        <v>3-0</v>
      </c>
    </row>
    <row r="36" spans="1:19" ht="13.5" thickBot="1">
      <c r="A36" s="291"/>
      <c r="B36" s="293"/>
      <c r="C36" s="190">
        <f>IF(N31&gt;O31,"2",IF(N31=O31," ",1))</f>
        <v>1</v>
      </c>
      <c r="D36" s="190">
        <f>IF(N29&lt;O29,"2",IF(N29=O29," ",1))</f>
        <v>1</v>
      </c>
      <c r="E36" s="190">
        <f>IF(N36&lt;O36,"2",IF(N36=O36," ",1))</f>
        <v>1</v>
      </c>
      <c r="F36" s="257"/>
      <c r="G36" s="190" t="str">
        <f>IF(N38&lt;O38,"2",IF(N38=O38," ",1))</f>
        <v>2</v>
      </c>
      <c r="H36" s="279"/>
      <c r="I36" s="281"/>
      <c r="K36" s="221">
        <v>8</v>
      </c>
      <c r="L36" s="222" t="str">
        <f>B33</f>
        <v>Гришин Андрей</v>
      </c>
      <c r="M36" s="222" t="str">
        <f>B35</f>
        <v>Архиерейский Владимир</v>
      </c>
      <c r="N36" s="223">
        <v>3</v>
      </c>
      <c r="O36" s="224">
        <v>1</v>
      </c>
      <c r="P36" s="210"/>
      <c r="R36" s="265" t="str">
        <f>IF((N36=O36)," ",CONCATENATE(N36,"-",O36))</f>
        <v>3-1</v>
      </c>
      <c r="S36" s="265" t="str">
        <f>IF((O36=N36)," ",CONCATENATE(O36,"-",N36))</f>
        <v>1-3</v>
      </c>
    </row>
    <row r="37" spans="1:19" ht="12.75">
      <c r="A37" s="290">
        <v>5</v>
      </c>
      <c r="B37" s="292" t="str">
        <f>IF(ISERROR(VLOOKUP(19,'БМЖ лист'!C:J,2,0))," ",VLOOKUP(19,'БМЖ лист'!C:J,2,0))</f>
        <v>Широлапов Виталий</v>
      </c>
      <c r="C37" s="256" t="str">
        <f>S30</f>
        <v>1-3</v>
      </c>
      <c r="D37" s="256" t="str">
        <f>S34</f>
        <v>1-3</v>
      </c>
      <c r="E37" s="256" t="str">
        <f>R32</f>
        <v>2-3</v>
      </c>
      <c r="F37" s="256" t="str">
        <f>R38</f>
        <v>0-3</v>
      </c>
      <c r="G37" s="259"/>
      <c r="H37" s="278" t="s">
        <v>70</v>
      </c>
      <c r="I37" s="278" t="s">
        <v>69</v>
      </c>
      <c r="K37" s="221">
        <v>9</v>
      </c>
      <c r="L37" s="222" t="str">
        <f>B33</f>
        <v>Гришин Андрей</v>
      </c>
      <c r="M37" s="222" t="str">
        <f>B31</f>
        <v>Шмелев Сергей</v>
      </c>
      <c r="N37" s="223">
        <v>1</v>
      </c>
      <c r="O37" s="224">
        <v>3</v>
      </c>
      <c r="P37" s="210"/>
      <c r="R37" s="265" t="str">
        <f>IF((N37=O37)," ",CONCATENATE(N37,"-",O37))</f>
        <v>1-3</v>
      </c>
      <c r="S37" s="265" t="str">
        <f>IF((O37=N37)," ",CONCATENATE(O37,"-",N37))</f>
        <v>3-1</v>
      </c>
    </row>
    <row r="38" spans="1:19" ht="13.5" thickBot="1">
      <c r="A38" s="291"/>
      <c r="B38" s="293"/>
      <c r="C38" s="190">
        <f>IF(N30&lt;O30,"2",IF(N30=O30," ",1))</f>
        <v>1</v>
      </c>
      <c r="D38" s="190">
        <f>IF(N34&lt;O34,"2",IF(N34=O34," ",1))</f>
        <v>1</v>
      </c>
      <c r="E38" s="190">
        <f>IF(N32&gt;O32,"2",IF(N32=O32," ",1))</f>
        <v>1</v>
      </c>
      <c r="F38" s="190">
        <f>IF(N38&gt;O38,"2",IF(N38=O38," ",1))</f>
        <v>1</v>
      </c>
      <c r="G38" s="257"/>
      <c r="H38" s="279"/>
      <c r="I38" s="282"/>
      <c r="K38" s="225">
        <v>10</v>
      </c>
      <c r="L38" s="226" t="str">
        <f>B37</f>
        <v>Широлапов Виталий</v>
      </c>
      <c r="M38" s="226" t="str">
        <f>B35</f>
        <v>Архиерейский Владимир</v>
      </c>
      <c r="N38" s="227">
        <v>0</v>
      </c>
      <c r="O38" s="228">
        <v>3</v>
      </c>
      <c r="P38" s="211"/>
      <c r="R38" s="265" t="str">
        <f>IF((N38=O38)," ",CONCATENATE(N38,"-",O38))</f>
        <v>0-3</v>
      </c>
      <c r="S38" s="265" t="str">
        <f>IF((O38=N38)," ",CONCATENATE(O38,"-",N38))</f>
        <v>3-0</v>
      </c>
    </row>
    <row r="39" spans="2:16" ht="15.75">
      <c r="B39" s="171"/>
      <c r="H39" s="262"/>
      <c r="I39" s="262"/>
      <c r="N39" s="209"/>
      <c r="O39" s="209"/>
      <c r="P39" s="212"/>
    </row>
    <row r="40" spans="2:16" ht="16.5" thickBot="1">
      <c r="B40" s="171" t="s">
        <v>37</v>
      </c>
      <c r="H40" s="262"/>
      <c r="I40" s="262"/>
      <c r="N40" s="209"/>
      <c r="O40" s="209"/>
      <c r="P40" s="212"/>
    </row>
    <row r="41" spans="1:19" s="171" customFormat="1" ht="16.5" thickBot="1">
      <c r="A41" s="199"/>
      <c r="B41" s="196" t="s">
        <v>33</v>
      </c>
      <c r="C41" s="202">
        <v>1</v>
      </c>
      <c r="D41" s="202">
        <v>2</v>
      </c>
      <c r="E41" s="202">
        <v>3</v>
      </c>
      <c r="F41" s="202">
        <v>4</v>
      </c>
      <c r="G41" s="202">
        <v>5</v>
      </c>
      <c r="H41" s="260" t="s">
        <v>34</v>
      </c>
      <c r="I41" s="261" t="s">
        <v>35</v>
      </c>
      <c r="K41" s="243" t="s">
        <v>1</v>
      </c>
      <c r="L41" s="244" t="s">
        <v>2</v>
      </c>
      <c r="M41" s="244" t="s">
        <v>3</v>
      </c>
      <c r="N41" s="245" t="s">
        <v>4</v>
      </c>
      <c r="O41" s="245" t="s">
        <v>5</v>
      </c>
      <c r="P41" s="246" t="s">
        <v>58</v>
      </c>
      <c r="R41" s="264"/>
      <c r="S41" s="264"/>
    </row>
    <row r="42" spans="1:19" ht="12.75">
      <c r="A42" s="294">
        <v>1</v>
      </c>
      <c r="B42" s="288" t="str">
        <f>IF(ISERROR(VLOOKUP(4,'БМЖ лист'!C:J,2,0))," ",VLOOKUP(4,'БМЖ лист'!C:J,2,0))</f>
        <v>Дергунов Андрей</v>
      </c>
      <c r="C42" s="255"/>
      <c r="D42" s="270" t="str">
        <f>R48</f>
        <v>0-3</v>
      </c>
      <c r="E42" s="270" t="str">
        <f>R46</f>
        <v>3-0</v>
      </c>
      <c r="F42" s="270" t="str">
        <f>S44</f>
        <v>3-0</v>
      </c>
      <c r="G42" s="270" t="str">
        <f>R43</f>
        <v>W-L</v>
      </c>
      <c r="H42" s="278" t="s">
        <v>72</v>
      </c>
      <c r="I42" s="280" t="s">
        <v>67</v>
      </c>
      <c r="K42" s="247">
        <v>1</v>
      </c>
      <c r="L42" s="248" t="str">
        <f>B44</f>
        <v>Донич Александр</v>
      </c>
      <c r="M42" s="248" t="str">
        <f>B48</f>
        <v>Полянсков Андрей</v>
      </c>
      <c r="N42" s="249">
        <v>3</v>
      </c>
      <c r="O42" s="250">
        <v>0</v>
      </c>
      <c r="P42" s="215"/>
      <c r="R42" s="265" t="str">
        <f aca="true" t="shared" si="6" ref="R42:R48">IF((N42=O42)," ",CONCATENATE(N42,"-",O42))</f>
        <v>3-0</v>
      </c>
      <c r="S42" s="265" t="str">
        <f aca="true" t="shared" si="7" ref="S42:S48">IF((O42=N42)," ",CONCATENATE(O42,"-",N42))</f>
        <v>0-3</v>
      </c>
    </row>
    <row r="43" spans="1:19" ht="13.5" thickBot="1">
      <c r="A43" s="295"/>
      <c r="B43" s="289"/>
      <c r="C43" s="257"/>
      <c r="D43" s="192">
        <f>IF(N48&gt;O48,"2",IF(N48=O48," ",1))</f>
        <v>1</v>
      </c>
      <c r="E43" s="192" t="str">
        <f>IF(N46&gt;O46,"2",IF(N46=O46," ",1))</f>
        <v>2</v>
      </c>
      <c r="F43" s="192" t="str">
        <f>IF(N44&lt;O44,"2",IF(N44=O44," ",1))</f>
        <v>2</v>
      </c>
      <c r="G43" s="192" t="str">
        <f>IF(N43&gt;O43,"2",IF(N43=O43," ",1))</f>
        <v>2</v>
      </c>
      <c r="H43" s="279"/>
      <c r="I43" s="281"/>
      <c r="K43" s="247">
        <v>2</v>
      </c>
      <c r="L43" s="248" t="str">
        <f>B42</f>
        <v>Дергунов Андрей</v>
      </c>
      <c r="M43" s="248" t="str">
        <f>B50</f>
        <v>Зеленов Максим</v>
      </c>
      <c r="N43" s="249" t="s">
        <v>73</v>
      </c>
      <c r="O43" s="250" t="s">
        <v>74</v>
      </c>
      <c r="P43" s="215"/>
      <c r="R43" s="265" t="str">
        <f t="shared" si="6"/>
        <v>W-L</v>
      </c>
      <c r="S43" s="265" t="str">
        <f t="shared" si="7"/>
        <v>L-W</v>
      </c>
    </row>
    <row r="44" spans="1:19" ht="12.75">
      <c r="A44" s="294">
        <v>2</v>
      </c>
      <c r="B44" s="288" t="str">
        <f>IF(ISERROR(VLOOKUP(5,'БМЖ лист'!C:J,2,0))," ",VLOOKUP(5,'БМЖ лист'!C:J,2,0))</f>
        <v>Донич Александр</v>
      </c>
      <c r="C44" s="270" t="str">
        <f>S48</f>
        <v>3-0</v>
      </c>
      <c r="D44" s="258"/>
      <c r="E44" s="270" t="str">
        <f>S50</f>
        <v>3-1</v>
      </c>
      <c r="F44" s="270" t="str">
        <f>R42</f>
        <v>3-0</v>
      </c>
      <c r="G44" s="270" t="str">
        <f>R47</f>
        <v>W-L</v>
      </c>
      <c r="H44" s="278" t="s">
        <v>71</v>
      </c>
      <c r="I44" s="278" t="s">
        <v>66</v>
      </c>
      <c r="K44" s="247">
        <v>3</v>
      </c>
      <c r="L44" s="248" t="str">
        <f>B48</f>
        <v>Полянсков Андрей</v>
      </c>
      <c r="M44" s="248" t="str">
        <f>B42</f>
        <v>Дергунов Андрей</v>
      </c>
      <c r="N44" s="249">
        <v>0</v>
      </c>
      <c r="O44" s="250">
        <v>3</v>
      </c>
      <c r="P44" s="215"/>
      <c r="R44" s="265" t="str">
        <f t="shared" si="6"/>
        <v>0-3</v>
      </c>
      <c r="S44" s="265" t="str">
        <f t="shared" si="7"/>
        <v>3-0</v>
      </c>
    </row>
    <row r="45" spans="1:19" ht="13.5" thickBot="1">
      <c r="A45" s="295"/>
      <c r="B45" s="289"/>
      <c r="C45" s="192" t="str">
        <f>IF(N48&lt;O48,"2",IF(N48=O48," ",1))</f>
        <v>2</v>
      </c>
      <c r="D45" s="257"/>
      <c r="E45" s="192" t="str">
        <f>IF(N50&lt;O50,"2",IF(N50=O50," ",1))</f>
        <v>2</v>
      </c>
      <c r="F45" s="192" t="str">
        <f>IF(N42&gt;O42,"2",IF(N42=O42," ",1))</f>
        <v>2</v>
      </c>
      <c r="G45" s="192" t="str">
        <f>IF(N47&gt;O47,"2",IF(N47=O47," ",1))</f>
        <v>2</v>
      </c>
      <c r="H45" s="279"/>
      <c r="I45" s="282"/>
      <c r="K45" s="247">
        <v>4</v>
      </c>
      <c r="L45" s="248" t="str">
        <f>B50</f>
        <v>Зеленов Максим</v>
      </c>
      <c r="M45" s="248" t="str">
        <f>B46</f>
        <v>Чернышов Максим</v>
      </c>
      <c r="N45" s="249" t="s">
        <v>74</v>
      </c>
      <c r="O45" s="250" t="s">
        <v>73</v>
      </c>
      <c r="P45" s="215"/>
      <c r="R45" s="265" t="str">
        <f t="shared" si="6"/>
        <v>L-W</v>
      </c>
      <c r="S45" s="265" t="str">
        <f t="shared" si="7"/>
        <v>W-L</v>
      </c>
    </row>
    <row r="46" spans="1:19" ht="12.75">
      <c r="A46" s="294">
        <v>3</v>
      </c>
      <c r="B46" s="288" t="str">
        <f>IF(ISERROR(VLOOKUP(12,'БМЖ лист'!C:J,2,0))," ",VLOOKUP(12,'БМЖ лист'!C:J,2,0))</f>
        <v>Чернышов Максим</v>
      </c>
      <c r="C46" s="270" t="str">
        <f>S46</f>
        <v>0-3</v>
      </c>
      <c r="D46" s="270" t="str">
        <f>R50</f>
        <v>1-3</v>
      </c>
      <c r="E46" s="258"/>
      <c r="F46" s="270" t="str">
        <f>R49</f>
        <v>0-3</v>
      </c>
      <c r="G46" s="270" t="str">
        <f>S45</f>
        <v>W-L</v>
      </c>
      <c r="H46" s="278" t="s">
        <v>69</v>
      </c>
      <c r="I46" s="283" t="s">
        <v>70</v>
      </c>
      <c r="K46" s="247">
        <v>5</v>
      </c>
      <c r="L46" s="248" t="str">
        <f>B42</f>
        <v>Дергунов Андрей</v>
      </c>
      <c r="M46" s="248" t="str">
        <f>B46</f>
        <v>Чернышов Максим</v>
      </c>
      <c r="N46" s="249">
        <v>3</v>
      </c>
      <c r="O46" s="250">
        <v>0</v>
      </c>
      <c r="P46" s="215"/>
      <c r="R46" s="265" t="str">
        <f t="shared" si="6"/>
        <v>3-0</v>
      </c>
      <c r="S46" s="265" t="str">
        <f t="shared" si="7"/>
        <v>0-3</v>
      </c>
    </row>
    <row r="47" spans="1:19" ht="13.5" thickBot="1">
      <c r="A47" s="295"/>
      <c r="B47" s="289"/>
      <c r="C47" s="192">
        <f>IF(N46&lt;O46,"2",IF(N46=O46," ",1))</f>
        <v>1</v>
      </c>
      <c r="D47" s="192">
        <f>IF(N50&gt;O50,"2",IF(N50=O50," ",1))</f>
        <v>1</v>
      </c>
      <c r="E47" s="257"/>
      <c r="F47" s="192">
        <f>IF(N49&gt;O49,"2",IF(N49=O49," ",1))</f>
        <v>1</v>
      </c>
      <c r="G47" s="192" t="str">
        <f>IF(N45&lt;O45,"2",IF(N45=O45," ",1))</f>
        <v>2</v>
      </c>
      <c r="H47" s="279"/>
      <c r="I47" s="284"/>
      <c r="K47" s="247">
        <v>6</v>
      </c>
      <c r="L47" s="248" t="str">
        <f>B44</f>
        <v>Донич Александр</v>
      </c>
      <c r="M47" s="248" t="str">
        <f>B50</f>
        <v>Зеленов Максим</v>
      </c>
      <c r="N47" s="249" t="s">
        <v>73</v>
      </c>
      <c r="O47" s="250" t="s">
        <v>74</v>
      </c>
      <c r="P47" s="215"/>
      <c r="R47" s="265" t="str">
        <f t="shared" si="6"/>
        <v>W-L</v>
      </c>
      <c r="S47" s="265" t="str">
        <f t="shared" si="7"/>
        <v>L-W</v>
      </c>
    </row>
    <row r="48" spans="1:19" ht="12.75">
      <c r="A48" s="294">
        <v>4</v>
      </c>
      <c r="B48" s="288" t="str">
        <f>IF(ISERROR(VLOOKUP(13,'БМЖ лист'!C:J,2,0))," ",VLOOKUP(13,'БМЖ лист'!C:J,2,0))</f>
        <v>Полянсков Андрей</v>
      </c>
      <c r="C48" s="270" t="str">
        <f>R44</f>
        <v>0-3</v>
      </c>
      <c r="D48" s="270" t="str">
        <f>S42</f>
        <v>0-3</v>
      </c>
      <c r="E48" s="270" t="str">
        <f>S49</f>
        <v>3-0</v>
      </c>
      <c r="F48" s="259"/>
      <c r="G48" s="270" t="str">
        <f>S51</f>
        <v>W-L</v>
      </c>
      <c r="H48" s="278" t="s">
        <v>64</v>
      </c>
      <c r="I48" s="283" t="s">
        <v>68</v>
      </c>
      <c r="K48" s="247">
        <v>7</v>
      </c>
      <c r="L48" s="248" t="str">
        <f>B42</f>
        <v>Дергунов Андрей</v>
      </c>
      <c r="M48" s="248" t="str">
        <f>B44</f>
        <v>Донич Александр</v>
      </c>
      <c r="N48" s="249">
        <v>0</v>
      </c>
      <c r="O48" s="250">
        <v>3</v>
      </c>
      <c r="P48" s="215"/>
      <c r="R48" s="265" t="str">
        <f t="shared" si="6"/>
        <v>0-3</v>
      </c>
      <c r="S48" s="265" t="str">
        <f t="shared" si="7"/>
        <v>3-0</v>
      </c>
    </row>
    <row r="49" spans="1:19" ht="13.5" thickBot="1">
      <c r="A49" s="295"/>
      <c r="B49" s="289"/>
      <c r="C49" s="192">
        <f>IF(N44&gt;O44,"2",IF(N44=O44," ",1))</f>
        <v>1</v>
      </c>
      <c r="D49" s="192">
        <f>IF(N42&lt;O42,"2",IF(N42=O42," ",1))</f>
        <v>1</v>
      </c>
      <c r="E49" s="192" t="str">
        <f>IF(N49&lt;O49,"2",IF(N49=O49," ",1))</f>
        <v>2</v>
      </c>
      <c r="F49" s="257"/>
      <c r="G49" s="192" t="str">
        <f>IF(N51&lt;O51,"2",IF(N51=O51," ",1))</f>
        <v>2</v>
      </c>
      <c r="H49" s="279"/>
      <c r="I49" s="281"/>
      <c r="K49" s="247">
        <v>8</v>
      </c>
      <c r="L49" s="248" t="str">
        <f>B46</f>
        <v>Чернышов Максим</v>
      </c>
      <c r="M49" s="248" t="str">
        <f>B48</f>
        <v>Полянсков Андрей</v>
      </c>
      <c r="N49" s="249">
        <v>0</v>
      </c>
      <c r="O49" s="250">
        <v>3</v>
      </c>
      <c r="P49" s="215"/>
      <c r="R49" s="265" t="str">
        <f>IF((N49=O49)," ",CONCATENATE(N49,"-",O49))</f>
        <v>0-3</v>
      </c>
      <c r="S49" s="265" t="str">
        <f>IF((O49=N49)," ",CONCATENATE(O49,"-",N49))</f>
        <v>3-0</v>
      </c>
    </row>
    <row r="50" spans="1:19" ht="12.75">
      <c r="A50" s="294">
        <v>5</v>
      </c>
      <c r="B50" s="288" t="str">
        <f>IF(ISERROR(VLOOKUP(20,'БМЖ лист'!C:J,2,0))," ",VLOOKUP(20,'БМЖ лист'!C:J,2,0))</f>
        <v>Зеленов Максим</v>
      </c>
      <c r="C50" s="270" t="str">
        <f>S43</f>
        <v>L-W</v>
      </c>
      <c r="D50" s="270" t="str">
        <f>S47</f>
        <v>L-W</v>
      </c>
      <c r="E50" s="270" t="str">
        <f>R45</f>
        <v>L-W</v>
      </c>
      <c r="F50" s="270" t="str">
        <f>R51</f>
        <v>L-W</v>
      </c>
      <c r="G50" s="259"/>
      <c r="H50" s="278" t="s">
        <v>75</v>
      </c>
      <c r="I50" s="278" t="s">
        <v>69</v>
      </c>
      <c r="K50" s="247">
        <v>9</v>
      </c>
      <c r="L50" s="248" t="str">
        <f>B46</f>
        <v>Чернышов Максим</v>
      </c>
      <c r="M50" s="248" t="str">
        <f>B44</f>
        <v>Донич Александр</v>
      </c>
      <c r="N50" s="249">
        <v>1</v>
      </c>
      <c r="O50" s="250">
        <v>3</v>
      </c>
      <c r="P50" s="215"/>
      <c r="R50" s="265" t="str">
        <f>IF((N50=O50)," ",CONCATENATE(N50,"-",O50))</f>
        <v>1-3</v>
      </c>
      <c r="S50" s="265" t="str">
        <f>IF((O50=N50)," ",CONCATENATE(O50,"-",N50))</f>
        <v>3-1</v>
      </c>
    </row>
    <row r="51" spans="1:19" ht="13.5" thickBot="1">
      <c r="A51" s="295"/>
      <c r="B51" s="289"/>
      <c r="C51" s="192">
        <f>IF(N43&lt;O43,"2",IF(N43=O43," ",1))</f>
        <v>1</v>
      </c>
      <c r="D51" s="192">
        <f>IF(N47&lt;O47,"2",IF(N47=O47," ",1))</f>
        <v>1</v>
      </c>
      <c r="E51" s="192">
        <f>IF(N45&gt;O45,"2",IF(N45=O45," ",1))</f>
        <v>1</v>
      </c>
      <c r="F51" s="192">
        <f>IF(N51&gt;O51,"2",IF(N51=O51," ",1))</f>
        <v>1</v>
      </c>
      <c r="G51" s="257"/>
      <c r="H51" s="279"/>
      <c r="I51" s="282"/>
      <c r="K51" s="251">
        <v>10</v>
      </c>
      <c r="L51" s="252" t="str">
        <f>B50</f>
        <v>Зеленов Максим</v>
      </c>
      <c r="M51" s="252" t="str">
        <f>B48</f>
        <v>Полянсков Андрей</v>
      </c>
      <c r="N51" s="253" t="s">
        <v>74</v>
      </c>
      <c r="O51" s="254" t="s">
        <v>73</v>
      </c>
      <c r="P51" s="216"/>
      <c r="R51" s="265" t="str">
        <f>IF((N51=O51)," ",CONCATENATE(N51,"-",O51))</f>
        <v>L-W</v>
      </c>
      <c r="S51" s="265" t="str">
        <f>IF((O51=N51)," ",CONCATENATE(O51,"-",N51))</f>
        <v>W-L</v>
      </c>
    </row>
  </sheetData>
  <sheetProtection/>
  <protectedRanges>
    <protectedRange sqref="B5:B12 B1:J3 C5:G6 C8:D8 F8:G8 C10:E10 G10 C12:F12 B15:I15 B28:J28 B41:I41 I5:J6 B4:D4 H4:J4 B16:B25 H16:I17 C29:G29 C31:J32 C34:D34 F34:G34 C36:E36 G36 C38:F38 B29:B38 H29:J30 C18:I19 C21:D21 F21:G21 C23:E23 G23 C25:F25 C17:D17 B42:B51 H42:I43 C30:D30 C16:G16 C42:G42 C44:I45 C47:D47 F47:G47 C49:E49 G49 C51:F51 C43:D43" name="Диапазон2"/>
    <protectedRange sqref="J28:J32 A14:I14 U1:BB2 J1:J6 K2:K7 AD3:BB3 K15:K20 K28:K33 K41:K46 U4:BB6" name="Диапазон1"/>
  </protectedRanges>
  <mergeCells count="80">
    <mergeCell ref="B18:B19"/>
    <mergeCell ref="A11:A12"/>
    <mergeCell ref="H24:H25"/>
    <mergeCell ref="I24:I25"/>
    <mergeCell ref="H29:H30"/>
    <mergeCell ref="H31:H32"/>
    <mergeCell ref="I29:I30"/>
    <mergeCell ref="B11:B12"/>
    <mergeCell ref="A24:A25"/>
    <mergeCell ref="B24:B25"/>
    <mergeCell ref="A9:A10"/>
    <mergeCell ref="B9:B10"/>
    <mergeCell ref="A16:A17"/>
    <mergeCell ref="B16:B17"/>
    <mergeCell ref="A3:A4"/>
    <mergeCell ref="B3:B4"/>
    <mergeCell ref="A7:A8"/>
    <mergeCell ref="B7:B8"/>
    <mergeCell ref="A5:A6"/>
    <mergeCell ref="B5:B6"/>
    <mergeCell ref="A29:A30"/>
    <mergeCell ref="B29:B30"/>
    <mergeCell ref="A22:A23"/>
    <mergeCell ref="B22:B23"/>
    <mergeCell ref="A20:A21"/>
    <mergeCell ref="B20:B21"/>
    <mergeCell ref="A18:A19"/>
    <mergeCell ref="A50:A51"/>
    <mergeCell ref="B50:B51"/>
    <mergeCell ref="A31:A32"/>
    <mergeCell ref="B31:B32"/>
    <mergeCell ref="A44:A45"/>
    <mergeCell ref="B44:B45"/>
    <mergeCell ref="A33:A34"/>
    <mergeCell ref="B33:B34"/>
    <mergeCell ref="A46:A47"/>
    <mergeCell ref="B46:B47"/>
    <mergeCell ref="A35:A36"/>
    <mergeCell ref="B35:B36"/>
    <mergeCell ref="A48:A49"/>
    <mergeCell ref="B48:B49"/>
    <mergeCell ref="A37:A38"/>
    <mergeCell ref="B37:B38"/>
    <mergeCell ref="A42:A43"/>
    <mergeCell ref="B42:B43"/>
    <mergeCell ref="H20:H21"/>
    <mergeCell ref="I22:I23"/>
    <mergeCell ref="I20:I21"/>
    <mergeCell ref="H22:H23"/>
    <mergeCell ref="H16:H17"/>
    <mergeCell ref="I16:I17"/>
    <mergeCell ref="H18:H19"/>
    <mergeCell ref="I18:I19"/>
    <mergeCell ref="H11:H12"/>
    <mergeCell ref="I3:I4"/>
    <mergeCell ref="I5:I6"/>
    <mergeCell ref="I7:I8"/>
    <mergeCell ref="I9:I10"/>
    <mergeCell ref="I11:I12"/>
    <mergeCell ref="H3:H4"/>
    <mergeCell ref="H5:H6"/>
    <mergeCell ref="H7:H8"/>
    <mergeCell ref="H9:H10"/>
    <mergeCell ref="I31:I32"/>
    <mergeCell ref="H35:H36"/>
    <mergeCell ref="I35:I36"/>
    <mergeCell ref="H37:H38"/>
    <mergeCell ref="I37:I38"/>
    <mergeCell ref="I46:I47"/>
    <mergeCell ref="H46:H47"/>
    <mergeCell ref="H33:H34"/>
    <mergeCell ref="I33:I34"/>
    <mergeCell ref="H42:H43"/>
    <mergeCell ref="H44:H45"/>
    <mergeCell ref="I42:I43"/>
    <mergeCell ref="I44:I45"/>
    <mergeCell ref="H48:H49"/>
    <mergeCell ref="I48:I49"/>
    <mergeCell ref="H50:H51"/>
    <mergeCell ref="I50:I51"/>
  </mergeCells>
  <conditionalFormatting sqref="C5 C18 C31 C44">
    <cfRule type="expression" priority="8" dxfId="1" stopIfTrue="1">
      <formula>IF(ISNUMBER(SEARCH("3-",$C$3:$G$38)),,"")</formula>
    </cfRule>
  </conditionalFormatting>
  <conditionalFormatting sqref="D30">
    <cfRule type="cellIs" priority="7" dxfId="2" operator="greaterThan" stopIfTrue="1">
      <formula>$D$4</formula>
    </cfRule>
  </conditionalFormatting>
  <printOptions/>
  <pageMargins left="0.3937007874015748" right="0.1968503937007874" top="0.1968503937007874" bottom="0.1968503937007874" header="0" footer="0.3937007874015748"/>
  <pageSetup horizontalDpi="600" verticalDpi="600" orientation="portrait" paperSize="9" r:id="rId1"/>
  <ignoredErrors>
    <ignoredError sqref="L4 R10:S10 F5:G5 L48 E7 E8 D6 L35 C11:D11 E11 L9 C9:D9 G7 F9:G9 F7 C7 L22" formula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 codeName="Лист2"/>
  <dimension ref="A1:AE314"/>
  <sheetViews>
    <sheetView showGridLines="0" zoomScalePageLayoutView="0" workbookViewId="0" topLeftCell="B7">
      <selection activeCell="AA3" sqref="AA3"/>
    </sheetView>
  </sheetViews>
  <sheetFormatPr defaultColWidth="9.00390625" defaultRowHeight="11.25" outlineLevelCol="1"/>
  <cols>
    <col min="1" max="1" width="15.50390625" style="1" hidden="1" customWidth="1" outlineLevel="1"/>
    <col min="2" max="2" width="1.625" style="2" customWidth="1" collapsed="1"/>
    <col min="3" max="3" width="1.625" style="2" customWidth="1"/>
    <col min="4" max="4" width="2.625" style="1" customWidth="1"/>
    <col min="5" max="5" width="15.625" style="31" customWidth="1"/>
    <col min="6" max="6" width="2.625" style="1" customWidth="1"/>
    <col min="7" max="7" width="3.375" style="1" customWidth="1"/>
    <col min="8" max="8" width="4.625" style="31" customWidth="1"/>
    <col min="9" max="10" width="3.625" style="32" customWidth="1"/>
    <col min="11" max="11" width="2.625" style="32" customWidth="1"/>
    <col min="12" max="12" width="3.50390625" style="32" customWidth="1"/>
    <col min="13" max="13" width="5.625" style="31" customWidth="1"/>
    <col min="14" max="15" width="3.625" style="32" customWidth="1"/>
    <col min="16" max="16" width="2.625" style="32" customWidth="1"/>
    <col min="17" max="17" width="3.25390625" style="32" customWidth="1"/>
    <col min="18" max="18" width="5.625" style="31" customWidth="1"/>
    <col min="19" max="20" width="3.625" style="33" customWidth="1"/>
    <col min="21" max="22" width="2.625" style="34" customWidth="1"/>
    <col min="23" max="24" width="1.625" style="34" customWidth="1"/>
    <col min="25" max="25" width="6.25390625" style="1" customWidth="1"/>
    <col min="26" max="27" width="20.625" style="1" customWidth="1"/>
    <col min="28" max="31" width="4.625" style="34" customWidth="1"/>
    <col min="32" max="16384" width="9.00390625" style="1" customWidth="1"/>
  </cols>
  <sheetData>
    <row r="1" spans="1:31" ht="12" thickBot="1">
      <c r="A1" s="1" t="s">
        <v>0</v>
      </c>
      <c r="B1" s="6"/>
      <c r="C1" s="6"/>
      <c r="D1" s="170" t="s">
        <v>56</v>
      </c>
      <c r="E1" s="36"/>
      <c r="F1" s="10"/>
      <c r="G1" s="10"/>
      <c r="H1" s="36">
        <v>6</v>
      </c>
      <c r="I1" s="37" t="s">
        <v>91</v>
      </c>
      <c r="J1" s="37"/>
      <c r="K1" s="37"/>
      <c r="L1" s="37"/>
      <c r="M1" s="36"/>
      <c r="N1" s="37"/>
      <c r="O1" s="37"/>
      <c r="P1" s="37"/>
      <c r="Q1" s="37"/>
      <c r="R1" s="36"/>
      <c r="S1" s="38"/>
      <c r="T1" s="38"/>
      <c r="U1" s="8"/>
      <c r="V1" s="8"/>
      <c r="W1" s="8"/>
      <c r="X1" s="8"/>
      <c r="Y1" s="10"/>
      <c r="Z1" s="10"/>
      <c r="AA1" s="10"/>
      <c r="AB1" s="9"/>
      <c r="AC1" s="8"/>
      <c r="AD1" s="8"/>
      <c r="AE1" s="8"/>
    </row>
    <row r="2" spans="1:31" ht="15.75" customHeight="1" thickBot="1" thickTop="1">
      <c r="A2" s="1">
        <f>ROW(Y12)</f>
        <v>12</v>
      </c>
      <c r="B2" s="6"/>
      <c r="C2" s="86"/>
      <c r="D2" s="39">
        <v>1</v>
      </c>
      <c r="E2" s="125" t="str">
        <f ca="1">IF(OR(A6&lt;MinIndex,A6&gt;MaxIndex),"",OFFSET('БМЖ лист'!$B$1,A6,0))</f>
        <v>Медведев Денис</v>
      </c>
      <c r="F2" s="39"/>
      <c r="G2" s="40"/>
      <c r="H2" s="41"/>
      <c r="I2" s="42"/>
      <c r="J2" s="42"/>
      <c r="K2" s="42"/>
      <c r="L2" s="42"/>
      <c r="M2" s="41"/>
      <c r="N2" s="42"/>
      <c r="O2" s="42"/>
      <c r="P2" s="42"/>
      <c r="Q2" s="42"/>
      <c r="R2" s="41"/>
      <c r="S2" s="43"/>
      <c r="T2" s="43"/>
      <c r="U2" s="44"/>
      <c r="V2" s="44"/>
      <c r="W2" s="45"/>
      <c r="X2" s="8"/>
      <c r="Y2" s="46" t="s">
        <v>6</v>
      </c>
      <c r="Z2" s="47" t="s">
        <v>7</v>
      </c>
      <c r="AA2" s="8"/>
      <c r="AB2" s="8"/>
      <c r="AC2" s="8"/>
      <c r="AD2" s="8"/>
      <c r="AE2" s="8"/>
    </row>
    <row r="3" spans="1:31" ht="15.75" customHeight="1" thickBot="1" thickTop="1">
      <c r="A3" s="1">
        <f>COLUMN(Y12)</f>
        <v>25</v>
      </c>
      <c r="B3" s="6"/>
      <c r="C3" s="48"/>
      <c r="D3" s="49"/>
      <c r="E3" s="50"/>
      <c r="F3" s="51">
        <v>1</v>
      </c>
      <c r="G3" s="52"/>
      <c r="H3" s="53" t="str">
        <f ca="1">IF(I4="w",E2,IF(J4="w",E4,IF(OR(ISBLANK(I4),ISBLANK(J4)),"",OFFSET(E2,INT(J4/3)*2,0))))</f>
        <v>Медведев Денис</v>
      </c>
      <c r="I3" s="55"/>
      <c r="J3" s="55"/>
      <c r="K3" s="55"/>
      <c r="L3" s="55"/>
      <c r="M3" s="50"/>
      <c r="N3" s="54"/>
      <c r="O3" s="54"/>
      <c r="P3" s="54"/>
      <c r="Q3" s="54"/>
      <c r="R3" s="50"/>
      <c r="S3" s="56"/>
      <c r="T3" s="56"/>
      <c r="U3" s="57"/>
      <c r="V3" s="57"/>
      <c r="W3" s="58"/>
      <c r="X3" s="8"/>
      <c r="Y3" s="59">
        <v>1</v>
      </c>
      <c r="Z3" s="60" t="str">
        <f>R9</f>
        <v>Медведев Денис</v>
      </c>
      <c r="AA3" s="8"/>
      <c r="AB3" s="8"/>
      <c r="AC3" s="8"/>
      <c r="AD3" s="8"/>
      <c r="AE3" s="8"/>
    </row>
    <row r="4" spans="1:31" ht="15.75" customHeight="1" thickBot="1" thickTop="1">
      <c r="A4" s="1">
        <f>ROW(Y26)</f>
        <v>26</v>
      </c>
      <c r="B4" s="11"/>
      <c r="C4" s="48"/>
      <c r="D4" s="52">
        <v>8</v>
      </c>
      <c r="E4" s="119" t="str">
        <f ca="1">IF(OR(A13&lt;MinIndex,A13&gt;MaxIndex),"",OFFSET('БМЖ лист'!$B$1,A13,0))</f>
        <v>Волкова Ульяна</v>
      </c>
      <c r="F4" s="61"/>
      <c r="G4" s="49"/>
      <c r="H4" s="50"/>
      <c r="I4" s="203">
        <v>3</v>
      </c>
      <c r="J4" s="204">
        <v>2</v>
      </c>
      <c r="K4" s="54"/>
      <c r="L4" s="62"/>
      <c r="M4" s="50"/>
      <c r="N4" s="54"/>
      <c r="O4" s="54"/>
      <c r="P4" s="54"/>
      <c r="Q4" s="54"/>
      <c r="R4" s="50"/>
      <c r="S4" s="56"/>
      <c r="T4" s="56"/>
      <c r="U4" s="57"/>
      <c r="V4" s="57"/>
      <c r="W4" s="58"/>
      <c r="X4" s="8"/>
      <c r="Y4" s="63">
        <v>2</v>
      </c>
      <c r="Z4" s="64" t="str">
        <f>R15</f>
        <v>Неведров Павел</v>
      </c>
      <c r="AA4" s="8"/>
      <c r="AB4" s="8"/>
      <c r="AC4" s="8"/>
      <c r="AD4" s="8"/>
      <c r="AE4" s="8"/>
    </row>
    <row r="5" spans="1:31" ht="15.75" customHeight="1" thickBot="1" thickTop="1">
      <c r="A5" s="25" t="s">
        <v>21</v>
      </c>
      <c r="B5" s="16"/>
      <c r="C5" s="48"/>
      <c r="D5" s="49"/>
      <c r="E5" s="50"/>
      <c r="F5" s="49"/>
      <c r="G5" s="49"/>
      <c r="H5" s="50"/>
      <c r="I5" s="54"/>
      <c r="J5" s="54"/>
      <c r="K5" s="54"/>
      <c r="L5" s="65">
        <v>5</v>
      </c>
      <c r="M5" s="53" t="str">
        <f ca="1">IF(N6="w",H3,IF(O6="w",H7,IF(OR(ISBLANK(N6),ISBLANK(O6)),"",OFFSET(H3,INT(O6/3)*4,0))))</f>
        <v>Медведев Денис</v>
      </c>
      <c r="N5" s="55"/>
      <c r="O5" s="55"/>
      <c r="P5" s="55"/>
      <c r="Q5" s="55"/>
      <c r="R5" s="50"/>
      <c r="S5" s="56"/>
      <c r="T5" s="56"/>
      <c r="U5" s="57"/>
      <c r="V5" s="57"/>
      <c r="W5" s="58"/>
      <c r="X5" s="8"/>
      <c r="Y5" s="63">
        <v>3</v>
      </c>
      <c r="Z5" s="64" t="str">
        <f>R22</f>
        <v>Донич Александр</v>
      </c>
      <c r="AA5" s="8"/>
      <c r="AB5" s="8"/>
      <c r="AC5" s="8"/>
      <c r="AD5" s="8"/>
      <c r="AE5" s="8"/>
    </row>
    <row r="6" spans="1:31" ht="15.75" customHeight="1" thickBot="1" thickTop="1">
      <c r="A6" s="15">
        <v>2</v>
      </c>
      <c r="B6" s="16"/>
      <c r="C6" s="48"/>
      <c r="D6" s="52">
        <v>5</v>
      </c>
      <c r="E6" s="119" t="str">
        <f ca="1">IF(OR(A10&lt;MinIndex,A10&gt;MaxIndex),"",OFFSET('БМЖ лист'!$B$1,A10,0))</f>
        <v>Лукьяненко Михаил</v>
      </c>
      <c r="F6" s="52"/>
      <c r="G6" s="49"/>
      <c r="H6" s="50"/>
      <c r="I6" s="54"/>
      <c r="J6" s="54"/>
      <c r="K6" s="54"/>
      <c r="L6" s="66"/>
      <c r="M6" s="50"/>
      <c r="N6" s="203">
        <v>3</v>
      </c>
      <c r="O6" s="204">
        <v>1</v>
      </c>
      <c r="P6" s="54"/>
      <c r="Q6" s="62"/>
      <c r="R6" s="50"/>
      <c r="S6" s="56"/>
      <c r="T6" s="56"/>
      <c r="U6" s="57"/>
      <c r="V6" s="57"/>
      <c r="W6" s="58"/>
      <c r="X6" s="8"/>
      <c r="Y6" s="63">
        <v>4</v>
      </c>
      <c r="Z6" s="64" t="str">
        <f>R26</f>
        <v>Лукьяненко Михаил</v>
      </c>
      <c r="AA6" s="8"/>
      <c r="AB6" s="8"/>
      <c r="AC6" s="8"/>
      <c r="AD6" s="8"/>
      <c r="AE6" s="8"/>
    </row>
    <row r="7" spans="1:31" ht="15.75" customHeight="1" thickBot="1" thickTop="1">
      <c r="A7" s="15">
        <v>6</v>
      </c>
      <c r="B7" s="16"/>
      <c r="C7" s="48"/>
      <c r="D7" s="49"/>
      <c r="E7" s="50"/>
      <c r="F7" s="51">
        <f>F3+1</f>
        <v>2</v>
      </c>
      <c r="G7" s="52"/>
      <c r="H7" s="53" t="str">
        <f ca="1">IF(I8="w",E6,IF(J8="w",E8,IF(OR(ISBLANK(I8),ISBLANK(J8)),"",OFFSET(E6,INT(J8/3)*2,0))))</f>
        <v>Донич Александр</v>
      </c>
      <c r="I7" s="55"/>
      <c r="J7" s="55"/>
      <c r="K7" s="55"/>
      <c r="L7" s="67"/>
      <c r="M7" s="50"/>
      <c r="N7" s="54"/>
      <c r="O7" s="54"/>
      <c r="P7" s="54"/>
      <c r="Q7" s="66"/>
      <c r="R7" s="50"/>
      <c r="S7" s="56"/>
      <c r="T7" s="56"/>
      <c r="U7" s="57"/>
      <c r="V7" s="57"/>
      <c r="W7" s="58"/>
      <c r="X7" s="8"/>
      <c r="Y7" s="63">
        <v>5</v>
      </c>
      <c r="Z7" s="64" t="str">
        <f>R28</f>
        <v>Шмелев Сергей</v>
      </c>
      <c r="AA7" s="8"/>
      <c r="AB7" s="8"/>
      <c r="AC7" s="8"/>
      <c r="AD7" s="8"/>
      <c r="AE7" s="8"/>
    </row>
    <row r="8" spans="1:31" ht="15.75" customHeight="1" thickBot="1" thickTop="1">
      <c r="A8" s="15">
        <v>8</v>
      </c>
      <c r="B8" s="16"/>
      <c r="C8" s="48"/>
      <c r="D8" s="52">
        <v>4</v>
      </c>
      <c r="E8" s="119" t="str">
        <f ca="1">IF(OR(A9&lt;MinIndex,A9&gt;MaxIndex),"",OFFSET('БМЖ лист'!$B$1,A9,0))</f>
        <v>Донич Александр</v>
      </c>
      <c r="F8" s="61"/>
      <c r="G8" s="49"/>
      <c r="H8" s="50"/>
      <c r="I8" s="203">
        <v>2</v>
      </c>
      <c r="J8" s="204">
        <v>3</v>
      </c>
      <c r="K8" s="54"/>
      <c r="L8" s="54"/>
      <c r="M8" s="50"/>
      <c r="N8" s="54"/>
      <c r="O8" s="54"/>
      <c r="P8" s="54"/>
      <c r="Q8" s="66"/>
      <c r="R8" s="50"/>
      <c r="S8" s="56"/>
      <c r="T8" s="56"/>
      <c r="U8" s="57"/>
      <c r="V8" s="57"/>
      <c r="W8" s="58"/>
      <c r="X8" s="8"/>
      <c r="Y8" s="63">
        <v>6</v>
      </c>
      <c r="Z8" s="64" t="str">
        <f>R31</f>
        <v>Дергунов Андрей</v>
      </c>
      <c r="AA8" s="8"/>
      <c r="AB8" s="8"/>
      <c r="AC8" s="8"/>
      <c r="AD8" s="8"/>
      <c r="AE8" s="8"/>
    </row>
    <row r="9" spans="1:31" ht="15.75" customHeight="1" thickBot="1" thickTop="1">
      <c r="A9" s="15">
        <v>7</v>
      </c>
      <c r="B9" s="16"/>
      <c r="C9" s="48"/>
      <c r="D9" s="49"/>
      <c r="E9" s="50"/>
      <c r="F9" s="49"/>
      <c r="G9" s="49"/>
      <c r="H9" s="50"/>
      <c r="I9" s="54"/>
      <c r="J9" s="54"/>
      <c r="K9" s="54"/>
      <c r="L9" s="54"/>
      <c r="M9" s="50"/>
      <c r="N9" s="54"/>
      <c r="O9" s="54"/>
      <c r="P9" s="54"/>
      <c r="Q9" s="65">
        <v>7</v>
      </c>
      <c r="R9" s="53" t="str">
        <f ca="1">IF(S10="w",M5,IF(T10="w",M13,IF(OR(ISBLANK(S10),ISBLANK(T10)),"",OFFSET(M5,INT(T10/3)*8,0))))</f>
        <v>Медведев Денис</v>
      </c>
      <c r="S9" s="68"/>
      <c r="T9" s="68"/>
      <c r="U9" s="69"/>
      <c r="V9" s="70">
        <v>1</v>
      </c>
      <c r="W9" s="87"/>
      <c r="X9" s="8"/>
      <c r="Y9" s="63">
        <v>7</v>
      </c>
      <c r="Z9" s="64" t="str">
        <f>M32</f>
        <v>Волкова Ульяна</v>
      </c>
      <c r="AA9" s="8"/>
      <c r="AB9" s="8"/>
      <c r="AC9" s="8"/>
      <c r="AD9" s="8"/>
      <c r="AE9" s="8"/>
    </row>
    <row r="10" spans="1:31" ht="15.75" customHeight="1" thickBot="1" thickTop="1">
      <c r="A10" s="15">
        <v>4</v>
      </c>
      <c r="B10" s="16"/>
      <c r="C10" s="48"/>
      <c r="D10" s="52">
        <v>3</v>
      </c>
      <c r="E10" s="119" t="str">
        <f ca="1">IF(OR(A8&lt;MinIndex,A8&gt;MaxIndex),"",OFFSET('БМЖ лист'!$B$1,A8,0))</f>
        <v>Шмелев Сергей</v>
      </c>
      <c r="F10" s="52"/>
      <c r="G10" s="49"/>
      <c r="H10" s="50"/>
      <c r="I10" s="54"/>
      <c r="J10" s="54"/>
      <c r="K10" s="54"/>
      <c r="L10" s="54"/>
      <c r="M10" s="50"/>
      <c r="N10" s="54"/>
      <c r="O10" s="54"/>
      <c r="P10" s="54"/>
      <c r="Q10" s="66"/>
      <c r="R10" s="50"/>
      <c r="S10" s="203">
        <v>3</v>
      </c>
      <c r="T10" s="204">
        <v>2</v>
      </c>
      <c r="U10" s="54"/>
      <c r="V10" s="54"/>
      <c r="W10" s="76"/>
      <c r="X10" s="8"/>
      <c r="Y10" s="71">
        <v>8</v>
      </c>
      <c r="Z10" s="72" t="str">
        <f>M35</f>
        <v>Миронов Илья</v>
      </c>
      <c r="AA10" s="8"/>
      <c r="AB10" s="8"/>
      <c r="AC10" s="8"/>
      <c r="AD10" s="8"/>
      <c r="AE10" s="8"/>
    </row>
    <row r="11" spans="1:31" ht="15.75" customHeight="1" thickBot="1" thickTop="1">
      <c r="A11" s="15">
        <v>9</v>
      </c>
      <c r="B11" s="16"/>
      <c r="C11" s="48"/>
      <c r="D11" s="49"/>
      <c r="E11" s="50"/>
      <c r="F11" s="51">
        <f>F7+1</f>
        <v>3</v>
      </c>
      <c r="G11" s="52"/>
      <c r="H11" s="53" t="str">
        <f ca="1">IF(I12="w",E10,IF(J12="w",E12,IF(OR(ISBLANK(I12),ISBLANK(J12)),"",OFFSET(E10,INT(J12/3)*2,0))))</f>
        <v>Шмелев Сергей</v>
      </c>
      <c r="I11" s="55"/>
      <c r="J11" s="55"/>
      <c r="K11" s="55"/>
      <c r="L11" s="55"/>
      <c r="M11" s="50"/>
      <c r="N11" s="54"/>
      <c r="O11" s="54"/>
      <c r="P11" s="54"/>
      <c r="Q11" s="66"/>
      <c r="R11" s="50"/>
      <c r="S11" s="56"/>
      <c r="T11" s="56"/>
      <c r="U11" s="57"/>
      <c r="V11" s="57"/>
      <c r="W11" s="58"/>
      <c r="X11" s="8"/>
      <c r="Y11" s="73"/>
      <c r="Z11" s="73"/>
      <c r="AA11" s="73"/>
      <c r="AB11" s="8"/>
      <c r="AC11" s="8"/>
      <c r="AD11" s="8"/>
      <c r="AE11" s="8"/>
    </row>
    <row r="12" spans="1:31" ht="15.75" customHeight="1" thickBot="1" thickTop="1">
      <c r="A12" s="15">
        <v>3</v>
      </c>
      <c r="B12" s="16"/>
      <c r="C12" s="48"/>
      <c r="D12" s="52">
        <v>6</v>
      </c>
      <c r="E12" s="119" t="str">
        <f ca="1">IF(OR(A11&lt;MinIndex,A11&gt;MaxIndex),"",OFFSET('БМЖ лист'!$B$1,A11,0))</f>
        <v>Миронов Илья</v>
      </c>
      <c r="F12" s="61"/>
      <c r="G12" s="49"/>
      <c r="H12" s="50"/>
      <c r="I12" s="203">
        <v>3</v>
      </c>
      <c r="J12" s="204">
        <v>0</v>
      </c>
      <c r="K12" s="54"/>
      <c r="L12" s="62"/>
      <c r="M12" s="50"/>
      <c r="N12" s="54"/>
      <c r="O12" s="54"/>
      <c r="P12" s="54"/>
      <c r="Q12" s="66"/>
      <c r="R12" s="50"/>
      <c r="S12" s="56"/>
      <c r="T12" s="56"/>
      <c r="U12" s="57"/>
      <c r="V12" s="57"/>
      <c r="W12" s="58"/>
      <c r="X12" s="8"/>
      <c r="Y12" s="12" t="s">
        <v>1</v>
      </c>
      <c r="Z12" s="13" t="s">
        <v>2</v>
      </c>
      <c r="AA12" s="13" t="s">
        <v>3</v>
      </c>
      <c r="AB12" s="13" t="s">
        <v>4</v>
      </c>
      <c r="AC12" s="13" t="s">
        <v>5</v>
      </c>
      <c r="AD12" s="14"/>
      <c r="AE12" s="10"/>
    </row>
    <row r="13" spans="1:31" ht="15.75" customHeight="1" thickBot="1" thickTop="1">
      <c r="A13" s="15">
        <v>16</v>
      </c>
      <c r="B13" s="16"/>
      <c r="C13" s="48"/>
      <c r="D13" s="49"/>
      <c r="E13" s="50"/>
      <c r="F13" s="49"/>
      <c r="G13" s="49"/>
      <c r="H13" s="50"/>
      <c r="I13" s="54"/>
      <c r="J13" s="54"/>
      <c r="K13" s="54"/>
      <c r="L13" s="65">
        <v>6</v>
      </c>
      <c r="M13" s="53" t="str">
        <f ca="1">IF(N14="w",H11,IF(O14="w",H15,IF(OR(ISBLANK(N14),ISBLANK(O14)),"",OFFSET(H11,INT(O14/3)*4,0))))</f>
        <v>Неведров Павел</v>
      </c>
      <c r="N13" s="55"/>
      <c r="O13" s="55"/>
      <c r="P13" s="55"/>
      <c r="Q13" s="67"/>
      <c r="R13" s="50"/>
      <c r="S13" s="56"/>
      <c r="T13" s="56"/>
      <c r="U13" s="57"/>
      <c r="V13" s="57"/>
      <c r="W13" s="58"/>
      <c r="X13" s="8"/>
      <c r="Y13" s="17">
        <v>1</v>
      </c>
      <c r="Z13" s="18" t="str">
        <f>E2</f>
        <v>Медведев Денис</v>
      </c>
      <c r="AA13" s="18" t="str">
        <f>E4</f>
        <v>Волкова Ульяна</v>
      </c>
      <c r="AB13" s="19">
        <f>I4</f>
        <v>3</v>
      </c>
      <c r="AC13" s="19">
        <f>J4</f>
        <v>2</v>
      </c>
      <c r="AD13" s="20" t="s">
        <v>76</v>
      </c>
      <c r="AE13" s="10"/>
    </row>
    <row r="14" spans="1:31" ht="15.75" customHeight="1" thickBot="1" thickTop="1">
      <c r="A14" s="15"/>
      <c r="B14" s="16"/>
      <c r="C14" s="48"/>
      <c r="D14" s="52">
        <v>7</v>
      </c>
      <c r="E14" s="119" t="str">
        <f ca="1">IF(OR(A12&lt;MinIndex,A12&gt;MaxIndex),"",OFFSET('БМЖ лист'!$B$1,A12,0))</f>
        <v>Дергунов Андрей</v>
      </c>
      <c r="F14" s="52"/>
      <c r="G14" s="49"/>
      <c r="H14" s="50"/>
      <c r="I14" s="54"/>
      <c r="J14" s="54"/>
      <c r="K14" s="54"/>
      <c r="L14" s="66"/>
      <c r="M14" s="50"/>
      <c r="N14" s="203">
        <v>2</v>
      </c>
      <c r="O14" s="204">
        <v>3</v>
      </c>
      <c r="P14" s="54"/>
      <c r="Q14" s="54"/>
      <c r="R14" s="50"/>
      <c r="S14" s="56"/>
      <c r="T14" s="56"/>
      <c r="U14" s="57"/>
      <c r="V14" s="57"/>
      <c r="W14" s="58"/>
      <c r="X14" s="8"/>
      <c r="Y14" s="21">
        <v>2</v>
      </c>
      <c r="Z14" s="22" t="str">
        <f>E6</f>
        <v>Лукьяненко Михаил</v>
      </c>
      <c r="AA14" s="22" t="str">
        <f>E8</f>
        <v>Донич Александр</v>
      </c>
      <c r="AB14" s="23">
        <f>I8</f>
        <v>2</v>
      </c>
      <c r="AC14" s="23">
        <f>J8</f>
        <v>3</v>
      </c>
      <c r="AD14" s="24" t="s">
        <v>77</v>
      </c>
      <c r="AE14" s="10"/>
    </row>
    <row r="15" spans="1:31" ht="15.75" customHeight="1" thickBot="1" thickTop="1">
      <c r="A15" s="15"/>
      <c r="B15" s="16"/>
      <c r="C15" s="48"/>
      <c r="D15" s="49"/>
      <c r="E15" s="50"/>
      <c r="F15" s="51">
        <f>F11+1</f>
        <v>4</v>
      </c>
      <c r="G15" s="52"/>
      <c r="H15" s="53" t="str">
        <f ca="1">IF(I16="w",E14,IF(J16="w",E16,IF(OR(ISBLANK(I16),ISBLANK(J16)),"",OFFSET(E14,INT(J16/3)*2,0))))</f>
        <v>Неведров Павел</v>
      </c>
      <c r="I15" s="55"/>
      <c r="J15" s="55"/>
      <c r="K15" s="55"/>
      <c r="L15" s="67"/>
      <c r="M15" s="50"/>
      <c r="N15" s="54"/>
      <c r="O15" s="54"/>
      <c r="P15" s="54"/>
      <c r="Q15" s="54"/>
      <c r="R15" s="69" t="str">
        <f ca="1">IF(S10="w",M13,IF(T10="w",M5,IF(OR(ISBLANK(S10),ISBLANK(T10)),"",OFFSET(M5,INT(S10/3)*8,0))))</f>
        <v>Неведров Павел</v>
      </c>
      <c r="S15" s="69"/>
      <c r="T15" s="69"/>
      <c r="U15" s="69"/>
      <c r="V15" s="70">
        <v>2</v>
      </c>
      <c r="W15" s="87"/>
      <c r="X15" s="8"/>
      <c r="Y15" s="21">
        <v>3</v>
      </c>
      <c r="Z15" s="22" t="str">
        <f>E10</f>
        <v>Шмелев Сергей</v>
      </c>
      <c r="AA15" s="22" t="str">
        <f>E12</f>
        <v>Миронов Илья</v>
      </c>
      <c r="AB15" s="23">
        <f>I12</f>
        <v>3</v>
      </c>
      <c r="AC15" s="23">
        <f>J12</f>
        <v>0</v>
      </c>
      <c r="AD15" s="24" t="s">
        <v>78</v>
      </c>
      <c r="AE15" s="10"/>
    </row>
    <row r="16" spans="1:31" ht="15.75" customHeight="1" thickBot="1" thickTop="1">
      <c r="A16" s="15"/>
      <c r="B16" s="16"/>
      <c r="C16" s="48"/>
      <c r="D16" s="52">
        <v>2</v>
      </c>
      <c r="E16" s="119" t="str">
        <f ca="1">IF(OR(A7&lt;MinIndex,A7&gt;MaxIndex),"",OFFSET('БМЖ лист'!$B$1,A7,0))</f>
        <v>Неведров Павел</v>
      </c>
      <c r="F16" s="61"/>
      <c r="G16" s="49"/>
      <c r="H16" s="50"/>
      <c r="I16" s="203">
        <v>1</v>
      </c>
      <c r="J16" s="204">
        <v>3</v>
      </c>
      <c r="K16" s="54"/>
      <c r="L16" s="54"/>
      <c r="M16" s="50"/>
      <c r="N16" s="54"/>
      <c r="O16" s="54"/>
      <c r="P16" s="54"/>
      <c r="Q16" s="54"/>
      <c r="R16" s="50"/>
      <c r="S16" s="56"/>
      <c r="T16" s="56"/>
      <c r="U16" s="57"/>
      <c r="V16" s="57"/>
      <c r="W16" s="58"/>
      <c r="X16" s="8"/>
      <c r="Y16" s="21">
        <v>4</v>
      </c>
      <c r="Z16" s="22" t="str">
        <f>E14</f>
        <v>Дергунов Андрей</v>
      </c>
      <c r="AA16" s="22" t="str">
        <f>E16</f>
        <v>Неведров Павел</v>
      </c>
      <c r="AB16" s="23">
        <f>I16</f>
        <v>1</v>
      </c>
      <c r="AC16" s="23">
        <f>J16</f>
        <v>3</v>
      </c>
      <c r="AD16" s="24" t="s">
        <v>82</v>
      </c>
      <c r="AE16" s="10"/>
    </row>
    <row r="17" spans="1:31" ht="15.75" customHeight="1" thickTop="1">
      <c r="A17" s="15"/>
      <c r="B17" s="16"/>
      <c r="C17" s="48"/>
      <c r="D17" s="49"/>
      <c r="E17" s="50"/>
      <c r="F17" s="49"/>
      <c r="G17" s="49"/>
      <c r="H17" s="50"/>
      <c r="I17" s="54"/>
      <c r="J17" s="54"/>
      <c r="K17" s="54"/>
      <c r="L17" s="54"/>
      <c r="M17" s="50"/>
      <c r="N17" s="54"/>
      <c r="O17" s="54"/>
      <c r="P17" s="54"/>
      <c r="Q17" s="54"/>
      <c r="R17" s="50"/>
      <c r="S17" s="56"/>
      <c r="T17" s="56"/>
      <c r="U17" s="57"/>
      <c r="V17" s="57"/>
      <c r="W17" s="58"/>
      <c r="X17" s="26"/>
      <c r="Y17" s="21">
        <v>5</v>
      </c>
      <c r="Z17" s="22" t="str">
        <f>H3</f>
        <v>Медведев Денис</v>
      </c>
      <c r="AA17" s="22" t="str">
        <f>H7</f>
        <v>Донич Александр</v>
      </c>
      <c r="AB17" s="23">
        <f>N6</f>
        <v>3</v>
      </c>
      <c r="AC17" s="23">
        <f>O6</f>
        <v>1</v>
      </c>
      <c r="AD17" s="24" t="s">
        <v>83</v>
      </c>
      <c r="AE17" s="10"/>
    </row>
    <row r="18" spans="1:31" ht="15.75" customHeight="1">
      <c r="A18" s="15"/>
      <c r="B18" s="16"/>
      <c r="C18" s="48"/>
      <c r="D18" s="49">
        <v>-1</v>
      </c>
      <c r="E18" s="74" t="str">
        <f ca="1">IF(I4="w",E4,IF(J4="w",E2,IF(OR(ISBLANK(I4),ISBLANK(J4)),"",OFFSET(E2,INT(I4/3)*2,0))))</f>
        <v>Волкова Ульяна</v>
      </c>
      <c r="F18" s="52"/>
      <c r="G18" s="49"/>
      <c r="H18" s="50"/>
      <c r="I18" s="54"/>
      <c r="J18" s="54"/>
      <c r="K18" s="54"/>
      <c r="L18" s="54"/>
      <c r="M18" s="50"/>
      <c r="N18" s="54"/>
      <c r="O18" s="54"/>
      <c r="P18" s="54"/>
      <c r="Q18" s="54"/>
      <c r="R18" s="50"/>
      <c r="S18" s="56"/>
      <c r="T18" s="56"/>
      <c r="U18" s="57"/>
      <c r="V18" s="57"/>
      <c r="W18" s="58"/>
      <c r="X18" s="8"/>
      <c r="Y18" s="21">
        <v>6</v>
      </c>
      <c r="Z18" s="22" t="str">
        <f>H11</f>
        <v>Шмелев Сергей</v>
      </c>
      <c r="AA18" s="22" t="str">
        <f>H15</f>
        <v>Неведров Павел</v>
      </c>
      <c r="AB18" s="23">
        <f>N14</f>
        <v>2</v>
      </c>
      <c r="AC18" s="23">
        <f>O14</f>
        <v>3</v>
      </c>
      <c r="AD18" s="24" t="s">
        <v>79</v>
      </c>
      <c r="AE18" s="10"/>
    </row>
    <row r="19" spans="1:31" ht="15.75" customHeight="1" thickBot="1">
      <c r="A19" s="15"/>
      <c r="B19" s="16"/>
      <c r="C19" s="48"/>
      <c r="D19" s="49"/>
      <c r="E19" s="50"/>
      <c r="F19" s="51">
        <v>8</v>
      </c>
      <c r="G19" s="52"/>
      <c r="H19" s="53" t="str">
        <f ca="1">IF(I20="w",E18,IF(J20="w",E20,IF(OR(ISBLANK(I20),ISBLANK(J20)),"",OFFSET(E18,INT(J20/3)*2,0))))</f>
        <v>Лукьяненко Михаил</v>
      </c>
      <c r="I19" s="55"/>
      <c r="J19" s="55"/>
      <c r="K19" s="55"/>
      <c r="L19" s="55"/>
      <c r="M19" s="50"/>
      <c r="N19" s="54"/>
      <c r="O19" s="54"/>
      <c r="P19" s="54"/>
      <c r="Q19" s="54"/>
      <c r="R19" s="50"/>
      <c r="S19" s="56"/>
      <c r="T19" s="56"/>
      <c r="U19" s="75"/>
      <c r="V19" s="75"/>
      <c r="W19" s="88"/>
      <c r="X19" s="8"/>
      <c r="Y19" s="21">
        <v>7</v>
      </c>
      <c r="Z19" s="22" t="str">
        <f>M5</f>
        <v>Медведев Денис</v>
      </c>
      <c r="AA19" s="22" t="str">
        <f>M13</f>
        <v>Неведров Павел</v>
      </c>
      <c r="AB19" s="23">
        <f>S10</f>
        <v>3</v>
      </c>
      <c r="AC19" s="23">
        <f>T10</f>
        <v>2</v>
      </c>
      <c r="AD19" s="24" t="s">
        <v>80</v>
      </c>
      <c r="AE19" s="10"/>
    </row>
    <row r="20" spans="1:31" ht="15.75" customHeight="1" thickBot="1" thickTop="1">
      <c r="A20" s="15"/>
      <c r="B20" s="16"/>
      <c r="C20" s="48"/>
      <c r="D20" s="49">
        <v>-2</v>
      </c>
      <c r="E20" s="74" t="str">
        <f ca="1">IF(I8="w",E8,IF(J8="w",E6,IF(OR(ISBLANK(I8),ISBLANK(J8)),"",OFFSET(E6,INT(I8/3)*2,0))))</f>
        <v>Лукьяненко Михаил</v>
      </c>
      <c r="F20" s="61"/>
      <c r="G20" s="49"/>
      <c r="H20" s="50"/>
      <c r="I20" s="203">
        <v>2</v>
      </c>
      <c r="J20" s="204">
        <v>3</v>
      </c>
      <c r="K20" s="54"/>
      <c r="L20" s="51">
        <v>10</v>
      </c>
      <c r="M20" s="53" t="str">
        <f ca="1">IF(N21="w",H19,IF(O21="w",H21,IF(OR(ISBLANK(N21),ISBLANK(O21)),"",OFFSET(H19,INT(O21/3)*2,0))))</f>
        <v>Лукьяненко Михаил</v>
      </c>
      <c r="N20" s="55"/>
      <c r="O20" s="55"/>
      <c r="P20" s="55"/>
      <c r="Q20" s="55"/>
      <c r="R20" s="50"/>
      <c r="S20" s="56"/>
      <c r="T20" s="56"/>
      <c r="U20" s="57"/>
      <c r="V20" s="57"/>
      <c r="W20" s="58"/>
      <c r="X20" s="26"/>
      <c r="Y20" s="21">
        <v>8</v>
      </c>
      <c r="Z20" s="22" t="str">
        <f>E18</f>
        <v>Волкова Ульяна</v>
      </c>
      <c r="AA20" s="22" t="str">
        <f>E20</f>
        <v>Лукьяненко Михаил</v>
      </c>
      <c r="AB20" s="23">
        <f>I20</f>
        <v>2</v>
      </c>
      <c r="AC20" s="23">
        <f>J20</f>
        <v>3</v>
      </c>
      <c r="AD20" s="24" t="s">
        <v>81</v>
      </c>
      <c r="AE20" s="10"/>
    </row>
    <row r="21" spans="1:31" ht="15.75" customHeight="1" thickBot="1" thickTop="1">
      <c r="A21" s="15"/>
      <c r="B21" s="16"/>
      <c r="C21" s="48"/>
      <c r="D21" s="49"/>
      <c r="E21" s="50"/>
      <c r="F21" s="49"/>
      <c r="G21" s="49">
        <v>-6</v>
      </c>
      <c r="H21" s="53" t="str">
        <f ca="1">IF(N14="w",H15,IF(O14="w",H11,IF(OR(ISBLANK(N14),ISBLANK(O14)),"",OFFSET(H11,INT(N14/3)*4,0))))</f>
        <v>Шмелев Сергей</v>
      </c>
      <c r="I21" s="55"/>
      <c r="J21" s="55"/>
      <c r="K21" s="55"/>
      <c r="L21" s="61"/>
      <c r="M21" s="50"/>
      <c r="N21" s="203">
        <v>3</v>
      </c>
      <c r="O21" s="204">
        <v>0</v>
      </c>
      <c r="P21" s="54"/>
      <c r="Q21" s="62"/>
      <c r="R21" s="50"/>
      <c r="S21" s="56"/>
      <c r="T21" s="56"/>
      <c r="U21" s="57"/>
      <c r="V21" s="57"/>
      <c r="W21" s="58"/>
      <c r="X21" s="26"/>
      <c r="Y21" s="21">
        <v>9</v>
      </c>
      <c r="Z21" s="22" t="str">
        <f>E22</f>
        <v>Миронов Илья</v>
      </c>
      <c r="AA21" s="22" t="str">
        <f>E24</f>
        <v>Дергунов Андрей</v>
      </c>
      <c r="AB21" s="23">
        <f>I24</f>
        <v>2</v>
      </c>
      <c r="AC21" s="23">
        <f>J24</f>
        <v>3</v>
      </c>
      <c r="AD21" s="24" t="s">
        <v>84</v>
      </c>
      <c r="AE21" s="10"/>
    </row>
    <row r="22" spans="1:31" ht="15.75" customHeight="1" thickBot="1" thickTop="1">
      <c r="A22" s="15"/>
      <c r="B22" s="16"/>
      <c r="C22" s="48"/>
      <c r="D22" s="49">
        <v>-3</v>
      </c>
      <c r="E22" s="74" t="str">
        <f ca="1">IF(I12="w",E12,IF(J12="w",E10,IF(OR(ISBLANK(I12),ISBLANK(J12)),"",OFFSET(E10,INT(I12/3)*2,0))))</f>
        <v>Миронов Илья</v>
      </c>
      <c r="F22" s="52"/>
      <c r="G22" s="49"/>
      <c r="H22" s="50"/>
      <c r="I22" s="54"/>
      <c r="J22" s="54"/>
      <c r="K22" s="54"/>
      <c r="L22" s="54"/>
      <c r="M22" s="50"/>
      <c r="N22" s="54"/>
      <c r="O22" s="54"/>
      <c r="P22" s="54"/>
      <c r="Q22" s="65">
        <v>12</v>
      </c>
      <c r="R22" s="53" t="str">
        <f ca="1">IF(S23="w",M20,IF(T23="w",M24,IF(OR(ISBLANK(S23),ISBLANK(T23)),"",OFFSET(M20,INT(T23/3)*4,0))))</f>
        <v>Донич Александр</v>
      </c>
      <c r="S22" s="68"/>
      <c r="T22" s="68"/>
      <c r="U22" s="69"/>
      <c r="V22" s="70">
        <v>3</v>
      </c>
      <c r="W22" s="87"/>
      <c r="X22" s="26"/>
      <c r="Y22" s="21">
        <v>10</v>
      </c>
      <c r="Z22" s="22" t="str">
        <f>H19</f>
        <v>Лукьяненко Михаил</v>
      </c>
      <c r="AA22" s="22" t="str">
        <f>H21</f>
        <v>Шмелев Сергей</v>
      </c>
      <c r="AB22" s="23">
        <f>N21</f>
        <v>3</v>
      </c>
      <c r="AC22" s="23">
        <f>O21</f>
        <v>0</v>
      </c>
      <c r="AD22" s="24" t="s">
        <v>85</v>
      </c>
      <c r="AE22" s="10"/>
    </row>
    <row r="23" spans="1:31" ht="15.75" customHeight="1" thickBot="1" thickTop="1">
      <c r="A23" s="15"/>
      <c r="B23" s="16"/>
      <c r="C23" s="48"/>
      <c r="D23" s="49"/>
      <c r="E23" s="50"/>
      <c r="F23" s="51">
        <v>9</v>
      </c>
      <c r="G23" s="52"/>
      <c r="H23" s="53" t="str">
        <f ca="1">IF(I24="w",E22,IF(J24="w",E24,IF(OR(ISBLANK(I24),ISBLANK(J24)),"",OFFSET(E22,INT(J24/3)*2,0))))</f>
        <v>Дергунов Андрей</v>
      </c>
      <c r="I23" s="55"/>
      <c r="J23" s="55"/>
      <c r="K23" s="55"/>
      <c r="L23" s="55"/>
      <c r="M23" s="50"/>
      <c r="N23" s="54"/>
      <c r="O23" s="54"/>
      <c r="P23" s="54"/>
      <c r="Q23" s="66"/>
      <c r="R23" s="50"/>
      <c r="S23" s="203">
        <v>2</v>
      </c>
      <c r="T23" s="204">
        <v>3</v>
      </c>
      <c r="U23" s="57"/>
      <c r="V23" s="57"/>
      <c r="W23" s="58"/>
      <c r="X23" s="9"/>
      <c r="Y23" s="21">
        <v>11</v>
      </c>
      <c r="Z23" s="22" t="str">
        <f>H23</f>
        <v>Дергунов Андрей</v>
      </c>
      <c r="AA23" s="22" t="str">
        <f>H25</f>
        <v>Донич Александр</v>
      </c>
      <c r="AB23" s="23">
        <f>N25</f>
        <v>0</v>
      </c>
      <c r="AC23" s="23">
        <f>O25</f>
        <v>3</v>
      </c>
      <c r="AD23" s="24" t="s">
        <v>86</v>
      </c>
      <c r="AE23" s="10"/>
    </row>
    <row r="24" spans="1:31" ht="15.75" customHeight="1" thickBot="1" thickTop="1">
      <c r="A24" s="15"/>
      <c r="B24" s="16"/>
      <c r="C24" s="48"/>
      <c r="D24" s="49">
        <v>-4</v>
      </c>
      <c r="E24" s="74" t="str">
        <f ca="1">IF(I16="w",E16,IF(J16="w",E14,IF(OR(ISBLANK(I16),ISBLANK(J16)),"",OFFSET(E14,INT(I16/3)*2,0))))</f>
        <v>Дергунов Андрей</v>
      </c>
      <c r="F24" s="61"/>
      <c r="G24" s="49"/>
      <c r="H24" s="50"/>
      <c r="I24" s="203">
        <v>2</v>
      </c>
      <c r="J24" s="204">
        <v>3</v>
      </c>
      <c r="K24" s="54"/>
      <c r="L24" s="51">
        <v>11</v>
      </c>
      <c r="M24" s="53" t="str">
        <f ca="1">IF(N25="w",H23,IF(O25="w",H25,IF(OR(ISBLANK(N25),ISBLANK(O25)),"",OFFSET(H23,INT(O25/3)*2,0))))</f>
        <v>Донич Александр</v>
      </c>
      <c r="N24" s="55"/>
      <c r="O24" s="55"/>
      <c r="P24" s="55"/>
      <c r="Q24" s="67"/>
      <c r="R24" s="50"/>
      <c r="S24" s="56"/>
      <c r="T24" s="56"/>
      <c r="U24" s="57"/>
      <c r="V24" s="57"/>
      <c r="W24" s="58"/>
      <c r="X24" s="26"/>
      <c r="Y24" s="21">
        <v>12</v>
      </c>
      <c r="Z24" s="22" t="str">
        <f>M20</f>
        <v>Лукьяненко Михаил</v>
      </c>
      <c r="AA24" s="22" t="str">
        <f>M24</f>
        <v>Донич Александр</v>
      </c>
      <c r="AB24" s="23">
        <f>S23</f>
        <v>2</v>
      </c>
      <c r="AC24" s="23">
        <f>T23</f>
        <v>3</v>
      </c>
      <c r="AD24" s="24" t="s">
        <v>87</v>
      </c>
      <c r="AE24" s="10"/>
    </row>
    <row r="25" spans="1:31" ht="15.75" customHeight="1" thickBot="1" thickTop="1">
      <c r="A25" s="15"/>
      <c r="B25" s="16"/>
      <c r="C25" s="48"/>
      <c r="D25" s="49"/>
      <c r="E25" s="50"/>
      <c r="F25" s="49"/>
      <c r="G25" s="49">
        <v>-5</v>
      </c>
      <c r="H25" s="53" t="str">
        <f ca="1">IF(N6="w",H7,IF(O6="w",H3,IF(OR(ISBLANK(N6),ISBLANK(O6)),"",OFFSET(H3,INT(N6/3)*4,0))))</f>
        <v>Донич Александр</v>
      </c>
      <c r="I25" s="55"/>
      <c r="J25" s="55"/>
      <c r="K25" s="55"/>
      <c r="L25" s="61"/>
      <c r="M25" s="50"/>
      <c r="N25" s="203">
        <v>0</v>
      </c>
      <c r="O25" s="204">
        <v>3</v>
      </c>
      <c r="P25" s="54"/>
      <c r="Q25" s="54"/>
      <c r="R25" s="50"/>
      <c r="S25" s="56"/>
      <c r="T25" s="56"/>
      <c r="U25" s="57"/>
      <c r="V25" s="57"/>
      <c r="W25" s="58"/>
      <c r="X25" s="26"/>
      <c r="Y25" s="21">
        <v>13</v>
      </c>
      <c r="Z25" s="22" t="str">
        <f>M27</f>
        <v>Шмелев Сергей</v>
      </c>
      <c r="AA25" s="22" t="str">
        <f>M29</f>
        <v>Дергунов Андрей</v>
      </c>
      <c r="AB25" s="23">
        <f>S29</f>
        <v>3</v>
      </c>
      <c r="AC25" s="23">
        <f>T29</f>
        <v>0</v>
      </c>
      <c r="AD25" s="24" t="s">
        <v>88</v>
      </c>
      <c r="AE25" s="10"/>
    </row>
    <row r="26" spans="1:31" ht="15.75" customHeight="1" thickBot="1" thickTop="1">
      <c r="A26" s="15"/>
      <c r="B26" s="16"/>
      <c r="C26" s="48"/>
      <c r="D26" s="49"/>
      <c r="E26" s="50"/>
      <c r="F26" s="49"/>
      <c r="G26" s="49"/>
      <c r="H26" s="50"/>
      <c r="I26" s="54"/>
      <c r="J26" s="54"/>
      <c r="K26" s="54"/>
      <c r="L26" s="54"/>
      <c r="M26" s="50"/>
      <c r="N26" s="54"/>
      <c r="O26" s="54"/>
      <c r="P26" s="54"/>
      <c r="Q26" s="54"/>
      <c r="R26" s="69" t="str">
        <f ca="1">IF(S23="w",M24,IF(T23="w",M20,IF(OR(ISBLANK(S23),ISBLANK(T23)),"",OFFSET(M20,INT(S23/3)*4,0))))</f>
        <v>Лукьяненко Михаил</v>
      </c>
      <c r="S26" s="69"/>
      <c r="T26" s="69"/>
      <c r="U26" s="69"/>
      <c r="V26" s="70">
        <v>4</v>
      </c>
      <c r="W26" s="87"/>
      <c r="X26" s="26"/>
      <c r="Y26" s="28">
        <v>14</v>
      </c>
      <c r="Z26" s="29" t="str">
        <f>H31</f>
        <v>Волкова Ульяна</v>
      </c>
      <c r="AA26" s="29" t="str">
        <f>H33</f>
        <v>Миронов Илья</v>
      </c>
      <c r="AB26" s="30">
        <f>N33</f>
        <v>3</v>
      </c>
      <c r="AC26" s="30">
        <f>O33</f>
        <v>1</v>
      </c>
      <c r="AD26" s="24" t="s">
        <v>89</v>
      </c>
      <c r="AE26" s="10"/>
    </row>
    <row r="27" spans="1:31" ht="15.75" customHeight="1" thickTop="1">
      <c r="A27" s="15"/>
      <c r="B27" s="16"/>
      <c r="C27" s="48"/>
      <c r="D27" s="49"/>
      <c r="E27" s="50"/>
      <c r="F27" s="49"/>
      <c r="G27" s="49"/>
      <c r="H27" s="50"/>
      <c r="I27" s="54"/>
      <c r="J27" s="54"/>
      <c r="K27" s="54"/>
      <c r="L27" s="49">
        <v>-10</v>
      </c>
      <c r="M27" s="53" t="str">
        <f ca="1">IF(N21="w",H21,IF(O21="w",H19,IF(OR(ISBLANK(N21),ISBLANK(O21)),"",OFFSET(H19,INT(N21/3)*2,0))))</f>
        <v>Шмелев Сергей</v>
      </c>
      <c r="N27" s="55"/>
      <c r="O27" s="55"/>
      <c r="P27" s="55"/>
      <c r="Q27" s="55"/>
      <c r="R27" s="54"/>
      <c r="S27" s="54"/>
      <c r="T27" s="54"/>
      <c r="U27" s="54"/>
      <c r="V27" s="49"/>
      <c r="W27" s="89"/>
      <c r="X27" s="26"/>
      <c r="Y27" s="77"/>
      <c r="Z27" s="10"/>
      <c r="AA27" s="10"/>
      <c r="AB27" s="73"/>
      <c r="AC27" s="73"/>
      <c r="AD27" s="73"/>
      <c r="AE27" s="73"/>
    </row>
    <row r="28" spans="1:31" ht="15.75" customHeight="1" thickBot="1">
      <c r="A28" s="15"/>
      <c r="B28" s="16"/>
      <c r="C28" s="48"/>
      <c r="D28" s="49"/>
      <c r="E28" s="50"/>
      <c r="F28" s="49"/>
      <c r="G28" s="54"/>
      <c r="H28" s="50"/>
      <c r="I28" s="56"/>
      <c r="J28" s="56"/>
      <c r="K28" s="57"/>
      <c r="L28" s="57"/>
      <c r="M28" s="50"/>
      <c r="N28" s="75"/>
      <c r="O28" s="90"/>
      <c r="P28" s="54"/>
      <c r="Q28" s="51">
        <v>13</v>
      </c>
      <c r="R28" s="53" t="str">
        <f ca="1">IF(S29="w",M27,IF(T29="w",M29,IF(OR(ISBLANK(S29),ISBLANK(T29)),"",OFFSET(M27,INT(T29/3)*2,0))))</f>
        <v>Шмелев Сергей</v>
      </c>
      <c r="S28" s="55"/>
      <c r="T28" s="55"/>
      <c r="U28" s="69"/>
      <c r="V28" s="70">
        <v>5</v>
      </c>
      <c r="W28" s="87"/>
      <c r="X28" s="26"/>
      <c r="Y28" s="77"/>
      <c r="Z28" s="10"/>
      <c r="AA28" s="10"/>
      <c r="AB28" s="73"/>
      <c r="AC28" s="73"/>
      <c r="AD28" s="73"/>
      <c r="AE28" s="73"/>
    </row>
    <row r="29" spans="1:31" ht="15.75" customHeight="1" thickBot="1" thickTop="1">
      <c r="A29" s="15"/>
      <c r="B29" s="16"/>
      <c r="C29" s="48"/>
      <c r="D29" s="49"/>
      <c r="E29" s="50"/>
      <c r="F29" s="49"/>
      <c r="G29" s="49"/>
      <c r="H29" s="49"/>
      <c r="I29" s="49"/>
      <c r="J29" s="49"/>
      <c r="K29" s="49"/>
      <c r="L29" s="49">
        <v>-11</v>
      </c>
      <c r="M29" s="53" t="str">
        <f ca="1">IF(N25="w",H25,IF(O25="w",H23,IF(OR(ISBLANK(N25),ISBLANK(O25)),"",OFFSET(H23,INT(N25/3)*2,0))))</f>
        <v>Дергунов Андрей</v>
      </c>
      <c r="N29" s="55"/>
      <c r="O29" s="55"/>
      <c r="P29" s="55"/>
      <c r="Q29" s="61"/>
      <c r="R29" s="49"/>
      <c r="S29" s="203">
        <v>3</v>
      </c>
      <c r="T29" s="204">
        <v>0</v>
      </c>
      <c r="U29" s="49"/>
      <c r="V29" s="54"/>
      <c r="W29" s="76"/>
      <c r="X29" s="26"/>
      <c r="Y29" s="77"/>
      <c r="Z29" s="10"/>
      <c r="AA29" s="10"/>
      <c r="AB29" s="73"/>
      <c r="AC29" s="73"/>
      <c r="AD29" s="73"/>
      <c r="AE29" s="73"/>
    </row>
    <row r="30" spans="1:31" ht="15.75" customHeight="1" thickTop="1">
      <c r="A30" s="15"/>
      <c r="B30" s="16"/>
      <c r="C30" s="48"/>
      <c r="D30" s="49"/>
      <c r="E30" s="50"/>
      <c r="F30" s="49"/>
      <c r="G30" s="49"/>
      <c r="H30" s="49"/>
      <c r="I30" s="49"/>
      <c r="J30" s="49"/>
      <c r="K30" s="49"/>
      <c r="L30" s="57"/>
      <c r="M30" s="50"/>
      <c r="N30" s="54"/>
      <c r="O30" s="54"/>
      <c r="P30" s="54"/>
      <c r="Q30" s="54"/>
      <c r="R30" s="54"/>
      <c r="S30" s="54"/>
      <c r="T30" s="54"/>
      <c r="U30" s="49"/>
      <c r="V30" s="54"/>
      <c r="W30" s="76"/>
      <c r="X30" s="26"/>
      <c r="Y30" s="77"/>
      <c r="Z30" s="10"/>
      <c r="AA30" s="10"/>
      <c r="AB30" s="73"/>
      <c r="AC30" s="73"/>
      <c r="AD30" s="73"/>
      <c r="AE30" s="73"/>
    </row>
    <row r="31" spans="1:31" ht="15.75" customHeight="1">
      <c r="A31" s="15"/>
      <c r="B31" s="16"/>
      <c r="C31" s="48"/>
      <c r="D31" s="49"/>
      <c r="E31" s="50"/>
      <c r="F31" s="49"/>
      <c r="G31" s="49">
        <v>-8</v>
      </c>
      <c r="H31" s="53" t="str">
        <f ca="1">IF(I20="w",E20,IF(J20="w",E18,IF(OR(ISBLANK(I20),ISBLANK(J20)),"",OFFSET(E18,INT(I20/3)*2,0))))</f>
        <v>Волкова Ульяна</v>
      </c>
      <c r="I31" s="68"/>
      <c r="J31" s="68"/>
      <c r="K31" s="69"/>
      <c r="L31" s="69"/>
      <c r="M31" s="49"/>
      <c r="N31" s="49"/>
      <c r="O31" s="49"/>
      <c r="P31" s="49"/>
      <c r="Q31" s="49"/>
      <c r="R31" s="53" t="str">
        <f ca="1">IF(S29="w",M29,IF(T29="w",M27,IF(OR(ISBLANK(S29),ISBLANK(T29)),"",OFFSET(M27,INT(S29/3)*2,0))))</f>
        <v>Дергунов Андрей</v>
      </c>
      <c r="S31" s="69"/>
      <c r="T31" s="69"/>
      <c r="U31" s="69"/>
      <c r="V31" s="70">
        <v>6</v>
      </c>
      <c r="W31" s="87"/>
      <c r="X31" s="26"/>
      <c r="Y31" s="77"/>
      <c r="Z31" s="10"/>
      <c r="AA31" s="10"/>
      <c r="AB31" s="73"/>
      <c r="AC31" s="73"/>
      <c r="AD31" s="73"/>
      <c r="AE31" s="73"/>
    </row>
    <row r="32" spans="1:31" ht="15.75" customHeight="1" thickBot="1">
      <c r="A32" s="15"/>
      <c r="B32" s="16"/>
      <c r="C32" s="48"/>
      <c r="D32" s="49"/>
      <c r="E32" s="49"/>
      <c r="F32" s="49"/>
      <c r="G32" s="49"/>
      <c r="H32" s="50"/>
      <c r="I32" s="56"/>
      <c r="J32" s="56"/>
      <c r="K32" s="57"/>
      <c r="L32" s="91">
        <v>14</v>
      </c>
      <c r="M32" s="53" t="str">
        <f ca="1">IF(N33="w",H31,IF(O33="w",H33,IF(OR(ISBLANK(N33),ISBLANK(O33)),"",OFFSET(H31,INT(O33/3)*2,0))))</f>
        <v>Волкова Ульяна</v>
      </c>
      <c r="N32" s="68"/>
      <c r="O32" s="68"/>
      <c r="P32" s="69"/>
      <c r="Q32" s="70">
        <v>7</v>
      </c>
      <c r="R32" s="49"/>
      <c r="S32" s="49"/>
      <c r="T32" s="49"/>
      <c r="U32" s="49"/>
      <c r="V32" s="49"/>
      <c r="W32" s="89"/>
      <c r="X32" s="26"/>
      <c r="Y32" s="77"/>
      <c r="Z32" s="10"/>
      <c r="AA32" s="10"/>
      <c r="AB32" s="73"/>
      <c r="AC32" s="73"/>
      <c r="AD32" s="73"/>
      <c r="AE32" s="73"/>
    </row>
    <row r="33" spans="1:31" ht="15.75" customHeight="1" thickBot="1" thickTop="1">
      <c r="A33" s="15"/>
      <c r="B33" s="16"/>
      <c r="C33" s="48"/>
      <c r="D33" s="49"/>
      <c r="E33" s="49"/>
      <c r="F33" s="49"/>
      <c r="G33" s="49">
        <v>-9</v>
      </c>
      <c r="H33" s="53" t="str">
        <f ca="1">IF(I24="w",E24,IF(J24="w",E22,IF(OR(ISBLANK(I24),ISBLANK(J24)),"",OFFSET(E22,INT(I24/3)*2,0))))</f>
        <v>Миронов Илья</v>
      </c>
      <c r="I33" s="68"/>
      <c r="J33" s="68"/>
      <c r="K33" s="69"/>
      <c r="L33" s="92"/>
      <c r="M33" s="93"/>
      <c r="N33" s="203">
        <v>3</v>
      </c>
      <c r="O33" s="204">
        <v>1</v>
      </c>
      <c r="P33" s="54"/>
      <c r="Q33" s="94"/>
      <c r="R33" s="57"/>
      <c r="S33" s="57"/>
      <c r="T33" s="57"/>
      <c r="U33" s="57"/>
      <c r="V33" s="95"/>
      <c r="W33" s="87"/>
      <c r="X33" s="26"/>
      <c r="Y33" s="77"/>
      <c r="Z33" s="10"/>
      <c r="AA33" s="10"/>
      <c r="AB33" s="73"/>
      <c r="AC33" s="73"/>
      <c r="AD33" s="73"/>
      <c r="AE33" s="73"/>
    </row>
    <row r="34" spans="1:31" ht="15.75" customHeight="1" thickTop="1">
      <c r="A34" s="15"/>
      <c r="B34" s="16"/>
      <c r="C34" s="48"/>
      <c r="D34" s="49"/>
      <c r="E34" s="49"/>
      <c r="F34" s="49"/>
      <c r="G34" s="49"/>
      <c r="H34" s="50"/>
      <c r="I34" s="75"/>
      <c r="J34" s="75"/>
      <c r="K34" s="57"/>
      <c r="L34" s="57"/>
      <c r="M34" s="50"/>
      <c r="N34" s="57"/>
      <c r="O34" s="57"/>
      <c r="P34" s="57"/>
      <c r="Q34" s="57"/>
      <c r="R34" s="50"/>
      <c r="S34" s="56"/>
      <c r="T34" s="56"/>
      <c r="U34" s="57"/>
      <c r="V34" s="57"/>
      <c r="W34" s="58"/>
      <c r="X34" s="26"/>
      <c r="Y34" s="77"/>
      <c r="Z34" s="10"/>
      <c r="AA34" s="10"/>
      <c r="AB34" s="73"/>
      <c r="AC34" s="73"/>
      <c r="AD34" s="73"/>
      <c r="AE34" s="73"/>
    </row>
    <row r="35" spans="1:31" ht="15.75" customHeight="1">
      <c r="A35" s="15"/>
      <c r="B35" s="16"/>
      <c r="C35" s="48"/>
      <c r="D35" s="49"/>
      <c r="E35" s="49"/>
      <c r="F35" s="49"/>
      <c r="G35" s="49"/>
      <c r="H35" s="50"/>
      <c r="I35" s="56"/>
      <c r="J35" s="56"/>
      <c r="K35" s="57"/>
      <c r="L35" s="95"/>
      <c r="M35" s="53" t="str">
        <f ca="1">IF(N33="w",H33,IF(O33="w",H31,IF(OR(ISBLANK(N33),ISBLANK(O33)),"",OFFSET(H31,INT(N33/3)*2,0))))</f>
        <v>Миронов Илья</v>
      </c>
      <c r="N35" s="69"/>
      <c r="O35" s="69"/>
      <c r="P35" s="69"/>
      <c r="Q35" s="70">
        <v>8</v>
      </c>
      <c r="R35" s="50"/>
      <c r="S35" s="56"/>
      <c r="T35" s="56"/>
      <c r="U35" s="57"/>
      <c r="V35" s="57"/>
      <c r="W35" s="58"/>
      <c r="X35" s="26"/>
      <c r="Y35" s="77"/>
      <c r="Z35" s="10"/>
      <c r="AA35" s="10"/>
      <c r="AB35" s="73"/>
      <c r="AC35" s="73"/>
      <c r="AD35" s="73"/>
      <c r="AE35" s="73"/>
    </row>
    <row r="36" spans="1:31" ht="15.75" customHeight="1" thickBot="1">
      <c r="A36" s="15"/>
      <c r="B36" s="16"/>
      <c r="C36" s="78"/>
      <c r="D36" s="79"/>
      <c r="E36" s="79"/>
      <c r="F36" s="79"/>
      <c r="G36" s="79"/>
      <c r="H36" s="79"/>
      <c r="I36" s="79"/>
      <c r="J36" s="79"/>
      <c r="K36" s="79"/>
      <c r="L36" s="79"/>
      <c r="M36" s="79"/>
      <c r="N36" s="79"/>
      <c r="O36" s="79"/>
      <c r="P36" s="79"/>
      <c r="Q36" s="79"/>
      <c r="R36" s="80"/>
      <c r="S36" s="96"/>
      <c r="T36" s="96"/>
      <c r="U36" s="97"/>
      <c r="V36" s="97"/>
      <c r="W36" s="81"/>
      <c r="X36" s="9"/>
      <c r="Y36" s="77"/>
      <c r="Z36" s="10"/>
      <c r="AA36" s="10"/>
      <c r="AB36" s="73"/>
      <c r="AC36" s="73"/>
      <c r="AD36" s="73"/>
      <c r="AE36" s="73"/>
    </row>
    <row r="37" spans="1:31" ht="12.75" thickTop="1">
      <c r="A37" s="15"/>
      <c r="B37" s="16"/>
      <c r="C37" s="16"/>
      <c r="D37" s="77"/>
      <c r="E37" s="82"/>
      <c r="F37" s="77"/>
      <c r="G37" s="77"/>
      <c r="H37" s="82"/>
      <c r="I37" s="84"/>
      <c r="J37" s="84"/>
      <c r="K37" s="9"/>
      <c r="L37" s="77"/>
      <c r="M37" s="82"/>
      <c r="N37" s="9"/>
      <c r="O37" s="9"/>
      <c r="P37" s="9"/>
      <c r="Q37" s="9"/>
      <c r="R37" s="82"/>
      <c r="S37" s="83"/>
      <c r="T37" s="83"/>
      <c r="U37" s="26"/>
      <c r="V37" s="26"/>
      <c r="W37" s="26"/>
      <c r="X37" s="26"/>
      <c r="Y37" s="77"/>
      <c r="Z37" s="10"/>
      <c r="AA37" s="10"/>
      <c r="AB37" s="73"/>
      <c r="AC37" s="73"/>
      <c r="AD37" s="73"/>
      <c r="AE37" s="73"/>
    </row>
    <row r="38" spans="1:31" ht="12">
      <c r="A38" s="15"/>
      <c r="B38" s="16"/>
      <c r="C38" s="118"/>
      <c r="D38" s="77"/>
      <c r="E38" s="82"/>
      <c r="F38" s="77"/>
      <c r="G38" s="77"/>
      <c r="H38" s="82"/>
      <c r="I38" s="9"/>
      <c r="J38" s="9"/>
      <c r="K38" s="9"/>
      <c r="L38" s="77"/>
      <c r="M38" s="82"/>
      <c r="N38" s="84"/>
      <c r="O38" s="84"/>
      <c r="P38" s="9"/>
      <c r="Q38" s="9"/>
      <c r="R38" s="82"/>
      <c r="S38" s="84"/>
      <c r="T38" s="84"/>
      <c r="U38" s="9"/>
      <c r="V38" s="9"/>
      <c r="W38" s="9"/>
      <c r="X38" s="26"/>
      <c r="Y38" s="77"/>
      <c r="Z38" s="10"/>
      <c r="AA38" s="10"/>
      <c r="AB38" s="73"/>
      <c r="AC38" s="73"/>
      <c r="AD38" s="73"/>
      <c r="AE38" s="73"/>
    </row>
    <row r="39" spans="1:31" ht="12">
      <c r="A39" s="15"/>
      <c r="B39" s="16"/>
      <c r="C39" s="16"/>
      <c r="D39" s="77"/>
      <c r="E39" s="82"/>
      <c r="F39" s="77"/>
      <c r="G39" s="10"/>
      <c r="H39" s="36"/>
      <c r="I39" s="37"/>
      <c r="J39" s="37"/>
      <c r="K39" s="37"/>
      <c r="L39" s="37"/>
      <c r="M39" s="36"/>
      <c r="N39" s="37"/>
      <c r="O39" s="37"/>
      <c r="P39" s="37"/>
      <c r="Q39" s="37"/>
      <c r="R39" s="82"/>
      <c r="S39" s="83"/>
      <c r="T39" s="83"/>
      <c r="U39" s="26"/>
      <c r="V39" s="26"/>
      <c r="W39" s="26"/>
      <c r="X39" s="26"/>
      <c r="Y39" s="77"/>
      <c r="Z39" s="10"/>
      <c r="AA39" s="10"/>
      <c r="AB39" s="73"/>
      <c r="AC39" s="73"/>
      <c r="AD39" s="73"/>
      <c r="AE39" s="73"/>
    </row>
    <row r="40" spans="1:31" ht="12">
      <c r="A40" s="15"/>
      <c r="B40" s="16"/>
      <c r="C40" s="16"/>
      <c r="D40" s="10"/>
      <c r="E40" s="36"/>
      <c r="F40" s="10"/>
      <c r="G40" s="10"/>
      <c r="H40" s="36"/>
      <c r="I40" s="37"/>
      <c r="J40" s="37"/>
      <c r="K40" s="37"/>
      <c r="L40" s="37"/>
      <c r="M40" s="36"/>
      <c r="N40" s="37"/>
      <c r="O40" s="37"/>
      <c r="P40" s="37"/>
      <c r="Q40" s="37"/>
      <c r="R40" s="82"/>
      <c r="S40" s="83"/>
      <c r="T40" s="83"/>
      <c r="U40" s="26"/>
      <c r="V40" s="26"/>
      <c r="W40" s="26"/>
      <c r="X40" s="26"/>
      <c r="Y40" s="77"/>
      <c r="Z40" s="10"/>
      <c r="AA40" s="10"/>
      <c r="AB40" s="8"/>
      <c r="AC40" s="8"/>
      <c r="AD40" s="8"/>
      <c r="AE40" s="8"/>
    </row>
    <row r="41" spans="1:31" ht="12">
      <c r="A41" s="15"/>
      <c r="B41" s="16"/>
      <c r="C41" s="16"/>
      <c r="D41" s="10"/>
      <c r="E41" s="36"/>
      <c r="F41" s="10"/>
      <c r="G41" s="10"/>
      <c r="H41" s="36"/>
      <c r="I41" s="37"/>
      <c r="J41" s="37"/>
      <c r="K41" s="37"/>
      <c r="L41" s="37"/>
      <c r="M41" s="36"/>
      <c r="N41" s="37"/>
      <c r="O41" s="37"/>
      <c r="P41" s="37"/>
      <c r="Q41" s="37"/>
      <c r="R41" s="36"/>
      <c r="S41" s="38"/>
      <c r="T41" s="38"/>
      <c r="U41" s="8"/>
      <c r="V41" s="8"/>
      <c r="W41" s="8"/>
      <c r="X41" s="26"/>
      <c r="Y41" s="77"/>
      <c r="Z41" s="10"/>
      <c r="AA41" s="10"/>
      <c r="AB41" s="8"/>
      <c r="AC41" s="8"/>
      <c r="AD41" s="8"/>
      <c r="AE41" s="8"/>
    </row>
    <row r="42" spans="1:31" ht="12">
      <c r="A42" s="15"/>
      <c r="B42" s="16"/>
      <c r="C42" s="16"/>
      <c r="D42" s="10"/>
      <c r="E42" s="36"/>
      <c r="F42" s="10"/>
      <c r="G42" s="10"/>
      <c r="H42" s="36"/>
      <c r="I42" s="37"/>
      <c r="J42" s="37"/>
      <c r="K42" s="37"/>
      <c r="L42" s="37"/>
      <c r="M42" s="36"/>
      <c r="N42" s="37"/>
      <c r="O42" s="37"/>
      <c r="P42" s="37"/>
      <c r="Q42" s="37"/>
      <c r="R42" s="36"/>
      <c r="S42" s="38"/>
      <c r="T42" s="38"/>
      <c r="U42" s="8"/>
      <c r="V42" s="8"/>
      <c r="W42" s="8"/>
      <c r="X42" s="26"/>
      <c r="Y42" s="77"/>
      <c r="Z42" s="10"/>
      <c r="AA42" s="10"/>
      <c r="AB42" s="8"/>
      <c r="AC42" s="8"/>
      <c r="AD42" s="8"/>
      <c r="AE42" s="8"/>
    </row>
    <row r="43" spans="1:31" ht="12">
      <c r="A43" s="15"/>
      <c r="B43" s="16"/>
      <c r="C43" s="16"/>
      <c r="D43" s="10"/>
      <c r="E43" s="36"/>
      <c r="F43" s="10"/>
      <c r="G43" s="10"/>
      <c r="H43" s="36"/>
      <c r="I43" s="37"/>
      <c r="J43" s="37"/>
      <c r="K43" s="37"/>
      <c r="L43" s="37"/>
      <c r="M43" s="36"/>
      <c r="N43" s="37"/>
      <c r="O43" s="37"/>
      <c r="P43" s="37"/>
      <c r="Q43" s="37"/>
      <c r="R43" s="36"/>
      <c r="S43" s="38"/>
      <c r="T43" s="38"/>
      <c r="U43" s="8"/>
      <c r="V43" s="8"/>
      <c r="W43" s="8"/>
      <c r="X43" s="8"/>
      <c r="Y43" s="10"/>
      <c r="Z43" s="10"/>
      <c r="AA43" s="10"/>
      <c r="AB43" s="8"/>
      <c r="AC43" s="8"/>
      <c r="AD43" s="8"/>
      <c r="AE43" s="8"/>
    </row>
    <row r="44" spans="1:31" ht="12">
      <c r="A44" s="15"/>
      <c r="B44" s="16"/>
      <c r="C44" s="16"/>
      <c r="D44" s="10"/>
      <c r="E44" s="36"/>
      <c r="F44" s="10"/>
      <c r="G44" s="10"/>
      <c r="H44" s="36"/>
      <c r="I44" s="37"/>
      <c r="J44" s="37"/>
      <c r="K44" s="37"/>
      <c r="L44" s="37"/>
      <c r="M44" s="36"/>
      <c r="N44" s="37"/>
      <c r="O44" s="37"/>
      <c r="P44" s="37"/>
      <c r="Q44" s="37"/>
      <c r="R44" s="36"/>
      <c r="S44" s="38"/>
      <c r="T44" s="38"/>
      <c r="U44" s="8"/>
      <c r="V44" s="8"/>
      <c r="W44" s="8"/>
      <c r="X44" s="8"/>
      <c r="Y44" s="10"/>
      <c r="Z44" s="10"/>
      <c r="AA44" s="10"/>
      <c r="AB44" s="8"/>
      <c r="AC44" s="8"/>
      <c r="AD44" s="8"/>
      <c r="AE44" s="8"/>
    </row>
    <row r="45" spans="1:3" ht="12">
      <c r="A45" s="15"/>
      <c r="B45" s="85"/>
      <c r="C45" s="85"/>
    </row>
    <row r="46" spans="1:3" ht="12">
      <c r="A46" s="15"/>
      <c r="B46" s="85"/>
      <c r="C46" s="85"/>
    </row>
    <row r="47" spans="1:3" ht="12">
      <c r="A47" s="15"/>
      <c r="B47" s="85"/>
      <c r="C47" s="85"/>
    </row>
    <row r="48" spans="1:3" ht="12">
      <c r="A48" s="15"/>
      <c r="B48" s="85"/>
      <c r="C48" s="85"/>
    </row>
    <row r="49" spans="1:3" ht="12">
      <c r="A49" s="15"/>
      <c r="B49" s="85"/>
      <c r="C49" s="85"/>
    </row>
    <row r="50" spans="1:3" ht="12">
      <c r="A50" s="15"/>
      <c r="B50" s="85"/>
      <c r="C50" s="85"/>
    </row>
    <row r="51" spans="1:3" ht="12">
      <c r="A51" s="15"/>
      <c r="B51" s="85"/>
      <c r="C51" s="85"/>
    </row>
    <row r="52" spans="1:3" ht="12">
      <c r="A52" s="15"/>
      <c r="B52" s="85"/>
      <c r="C52" s="85"/>
    </row>
    <row r="53" spans="1:3" ht="12">
      <c r="A53" s="15"/>
      <c r="B53" s="85"/>
      <c r="C53" s="85"/>
    </row>
    <row r="54" spans="1:3" ht="12">
      <c r="A54" s="15"/>
      <c r="B54" s="85"/>
      <c r="C54" s="85"/>
    </row>
    <row r="55" spans="1:3" ht="12">
      <c r="A55" s="15"/>
      <c r="B55" s="85"/>
      <c r="C55" s="85"/>
    </row>
    <row r="56" spans="1:3" ht="12">
      <c r="A56" s="15"/>
      <c r="B56" s="85"/>
      <c r="C56" s="85"/>
    </row>
    <row r="57" spans="1:3" ht="12">
      <c r="A57" s="15"/>
      <c r="B57" s="85"/>
      <c r="C57" s="85"/>
    </row>
    <row r="58" spans="1:3" ht="12">
      <c r="A58" s="15"/>
      <c r="B58" s="85"/>
      <c r="C58" s="85"/>
    </row>
    <row r="59" spans="1:3" ht="12">
      <c r="A59" s="15"/>
      <c r="B59" s="85"/>
      <c r="C59" s="85"/>
    </row>
    <row r="60" spans="1:3" ht="12">
      <c r="A60" s="15"/>
      <c r="B60" s="85"/>
      <c r="C60" s="85"/>
    </row>
    <row r="61" spans="1:3" ht="12">
      <c r="A61" s="15"/>
      <c r="B61" s="85"/>
      <c r="C61" s="85"/>
    </row>
    <row r="62" spans="1:3" ht="12">
      <c r="A62" s="15"/>
      <c r="B62" s="85"/>
      <c r="C62" s="85"/>
    </row>
    <row r="63" spans="1:3" ht="12">
      <c r="A63" s="15"/>
      <c r="B63" s="85"/>
      <c r="C63" s="85"/>
    </row>
    <row r="64" spans="1:3" ht="12">
      <c r="A64" s="15"/>
      <c r="B64" s="85"/>
      <c r="C64" s="85"/>
    </row>
    <row r="65" spans="1:3" ht="12">
      <c r="A65" s="15"/>
      <c r="B65" s="85"/>
      <c r="C65" s="85"/>
    </row>
    <row r="66" spans="1:3" ht="12">
      <c r="A66" s="15"/>
      <c r="B66" s="85"/>
      <c r="C66" s="85"/>
    </row>
    <row r="67" spans="1:3" ht="12">
      <c r="A67" s="15"/>
      <c r="B67" s="85"/>
      <c r="C67" s="85"/>
    </row>
    <row r="68" spans="1:3" ht="12">
      <c r="A68" s="15"/>
      <c r="B68" s="85"/>
      <c r="C68" s="85"/>
    </row>
    <row r="69" spans="1:3" ht="12">
      <c r="A69" s="15"/>
      <c r="B69" s="85"/>
      <c r="C69" s="85"/>
    </row>
    <row r="70" spans="1:3" ht="12">
      <c r="A70" s="15"/>
      <c r="B70" s="85"/>
      <c r="C70" s="85"/>
    </row>
    <row r="71" spans="1:3" ht="12">
      <c r="A71" s="15"/>
      <c r="B71" s="85"/>
      <c r="C71" s="85"/>
    </row>
    <row r="72" spans="1:3" ht="12">
      <c r="A72" s="15"/>
      <c r="B72" s="85"/>
      <c r="C72" s="85"/>
    </row>
    <row r="73" spans="1:3" ht="12">
      <c r="A73" s="15"/>
      <c r="B73" s="85"/>
      <c r="C73" s="85"/>
    </row>
    <row r="74" spans="1:3" ht="12">
      <c r="A74" s="15"/>
      <c r="B74" s="85"/>
      <c r="C74" s="85"/>
    </row>
    <row r="75" spans="1:3" ht="12">
      <c r="A75" s="15"/>
      <c r="B75" s="85"/>
      <c r="C75" s="85"/>
    </row>
    <row r="76" spans="1:3" ht="12">
      <c r="A76" s="15"/>
      <c r="B76" s="85"/>
      <c r="C76" s="85"/>
    </row>
    <row r="77" spans="1:3" ht="12">
      <c r="A77" s="15"/>
      <c r="B77" s="85"/>
      <c r="C77" s="85"/>
    </row>
    <row r="78" spans="1:3" ht="12">
      <c r="A78" s="15"/>
      <c r="B78" s="85"/>
      <c r="C78" s="85"/>
    </row>
    <row r="79" spans="1:3" ht="12">
      <c r="A79" s="15"/>
      <c r="B79" s="85"/>
      <c r="C79" s="85"/>
    </row>
    <row r="80" spans="1:3" ht="12">
      <c r="A80" s="15"/>
      <c r="B80" s="85"/>
      <c r="C80" s="85"/>
    </row>
    <row r="81" spans="1:3" ht="12">
      <c r="A81" s="15"/>
      <c r="B81" s="85"/>
      <c r="C81" s="85"/>
    </row>
    <row r="82" spans="1:3" ht="12">
      <c r="A82" s="15"/>
      <c r="B82" s="85"/>
      <c r="C82" s="85"/>
    </row>
    <row r="83" spans="1:3" ht="12">
      <c r="A83" s="15"/>
      <c r="B83" s="85"/>
      <c r="C83" s="85"/>
    </row>
    <row r="84" spans="1:3" ht="12">
      <c r="A84" s="15"/>
      <c r="B84" s="85"/>
      <c r="C84" s="85"/>
    </row>
    <row r="85" spans="1:3" ht="12">
      <c r="A85" s="15"/>
      <c r="B85" s="85"/>
      <c r="C85" s="85"/>
    </row>
    <row r="86" spans="1:3" ht="12">
      <c r="A86" s="15"/>
      <c r="B86" s="85"/>
      <c r="C86" s="85"/>
    </row>
    <row r="87" spans="1:3" ht="12">
      <c r="A87" s="15"/>
      <c r="B87" s="85"/>
      <c r="C87" s="85"/>
    </row>
    <row r="88" spans="1:3" ht="12">
      <c r="A88" s="15"/>
      <c r="B88" s="85"/>
      <c r="C88" s="85"/>
    </row>
    <row r="89" spans="1:3" ht="12">
      <c r="A89" s="15"/>
      <c r="B89" s="85"/>
      <c r="C89" s="85"/>
    </row>
    <row r="90" spans="1:3" ht="12">
      <c r="A90" s="15"/>
      <c r="B90" s="85"/>
      <c r="C90" s="85"/>
    </row>
    <row r="91" spans="1:3" ht="12">
      <c r="A91" s="15"/>
      <c r="B91" s="85"/>
      <c r="C91" s="85"/>
    </row>
    <row r="92" spans="1:3" ht="12">
      <c r="A92" s="15"/>
      <c r="B92" s="85"/>
      <c r="C92" s="85"/>
    </row>
    <row r="93" spans="1:3" ht="12">
      <c r="A93" s="15"/>
      <c r="B93" s="85"/>
      <c r="C93" s="85"/>
    </row>
    <row r="94" spans="1:3" ht="12">
      <c r="A94" s="15"/>
      <c r="B94" s="85"/>
      <c r="C94" s="85"/>
    </row>
    <row r="95" spans="1:3" ht="12">
      <c r="A95" s="15"/>
      <c r="B95" s="85"/>
      <c r="C95" s="85"/>
    </row>
    <row r="96" spans="1:3" ht="12">
      <c r="A96" s="15"/>
      <c r="B96" s="85"/>
      <c r="C96" s="85"/>
    </row>
    <row r="97" spans="1:3" ht="12">
      <c r="A97" s="15"/>
      <c r="B97" s="85"/>
      <c r="C97" s="85"/>
    </row>
    <row r="98" spans="1:3" ht="12">
      <c r="A98" s="15"/>
      <c r="B98" s="85"/>
      <c r="C98" s="85"/>
    </row>
    <row r="99" spans="1:3" ht="12">
      <c r="A99" s="15"/>
      <c r="B99" s="85"/>
      <c r="C99" s="85"/>
    </row>
    <row r="100" spans="1:3" ht="12">
      <c r="A100" s="15"/>
      <c r="B100" s="85"/>
      <c r="C100" s="85"/>
    </row>
    <row r="101" spans="1:3" ht="12">
      <c r="A101" s="15"/>
      <c r="B101" s="85"/>
      <c r="C101" s="85"/>
    </row>
    <row r="102" spans="1:3" ht="12">
      <c r="A102" s="15"/>
      <c r="B102" s="85"/>
      <c r="C102" s="85"/>
    </row>
    <row r="103" spans="1:3" ht="12">
      <c r="A103" s="15"/>
      <c r="B103" s="85"/>
      <c r="C103" s="85"/>
    </row>
    <row r="104" spans="1:3" ht="12">
      <c r="A104" s="15"/>
      <c r="B104" s="85"/>
      <c r="C104" s="85"/>
    </row>
    <row r="105" spans="1:3" ht="12">
      <c r="A105" s="15"/>
      <c r="B105" s="85"/>
      <c r="C105" s="85"/>
    </row>
    <row r="106" spans="1:3" ht="12">
      <c r="A106" s="15"/>
      <c r="B106" s="85"/>
      <c r="C106" s="85"/>
    </row>
    <row r="107" spans="1:3" ht="12">
      <c r="A107" s="15"/>
      <c r="B107" s="85"/>
      <c r="C107" s="85"/>
    </row>
    <row r="108" spans="1:3" ht="12">
      <c r="A108" s="15"/>
      <c r="B108" s="85"/>
      <c r="C108" s="85"/>
    </row>
    <row r="109" spans="1:3" ht="12">
      <c r="A109" s="15"/>
      <c r="B109" s="85"/>
      <c r="C109" s="85"/>
    </row>
    <row r="110" spans="1:3" ht="12">
      <c r="A110" s="15"/>
      <c r="B110" s="85"/>
      <c r="C110" s="85"/>
    </row>
    <row r="111" spans="1:3" ht="12">
      <c r="A111" s="15"/>
      <c r="B111" s="85"/>
      <c r="C111" s="85"/>
    </row>
    <row r="112" spans="1:3" ht="12">
      <c r="A112" s="15"/>
      <c r="B112" s="85"/>
      <c r="C112" s="85"/>
    </row>
    <row r="113" spans="1:3" ht="12">
      <c r="A113" s="15"/>
      <c r="B113" s="85"/>
      <c r="C113" s="85"/>
    </row>
    <row r="114" spans="1:3" ht="12">
      <c r="A114" s="15"/>
      <c r="B114" s="85"/>
      <c r="C114" s="85"/>
    </row>
    <row r="115" spans="1:3" ht="12">
      <c r="A115" s="15"/>
      <c r="B115" s="85"/>
      <c r="C115" s="85"/>
    </row>
    <row r="116" spans="1:3" ht="12">
      <c r="A116" s="15"/>
      <c r="B116" s="85"/>
      <c r="C116" s="85"/>
    </row>
    <row r="117" spans="1:3" ht="12">
      <c r="A117" s="15"/>
      <c r="B117" s="85"/>
      <c r="C117" s="85"/>
    </row>
    <row r="118" spans="1:3" ht="12">
      <c r="A118" s="15"/>
      <c r="B118" s="85"/>
      <c r="C118" s="85"/>
    </row>
    <row r="119" spans="1:3" ht="12">
      <c r="A119" s="15"/>
      <c r="B119" s="85"/>
      <c r="C119" s="85"/>
    </row>
    <row r="120" spans="1:3" ht="12">
      <c r="A120" s="15"/>
      <c r="B120" s="85"/>
      <c r="C120" s="85"/>
    </row>
    <row r="121" spans="1:3" ht="12">
      <c r="A121" s="15"/>
      <c r="B121" s="85"/>
      <c r="C121" s="85"/>
    </row>
    <row r="122" spans="1:3" ht="12">
      <c r="A122" s="15"/>
      <c r="B122" s="85"/>
      <c r="C122" s="85"/>
    </row>
    <row r="123" spans="1:3" ht="12">
      <c r="A123" s="15"/>
      <c r="B123" s="85"/>
      <c r="C123" s="85"/>
    </row>
    <row r="124" spans="1:3" ht="12">
      <c r="A124" s="15"/>
      <c r="B124" s="85"/>
      <c r="C124" s="85"/>
    </row>
    <row r="125" spans="1:3" ht="12">
      <c r="A125" s="15"/>
      <c r="B125" s="85"/>
      <c r="C125" s="85"/>
    </row>
    <row r="126" spans="1:3" ht="12">
      <c r="A126" s="15"/>
      <c r="B126" s="85"/>
      <c r="C126" s="85"/>
    </row>
    <row r="127" spans="1:3" ht="12">
      <c r="A127" s="15"/>
      <c r="B127" s="85"/>
      <c r="C127" s="85"/>
    </row>
    <row r="128" spans="1:3" ht="12">
      <c r="A128" s="15"/>
      <c r="B128" s="85"/>
      <c r="C128" s="85"/>
    </row>
    <row r="129" spans="1:3" ht="12">
      <c r="A129" s="15"/>
      <c r="B129" s="85"/>
      <c r="C129" s="85"/>
    </row>
    <row r="130" spans="1:3" ht="12">
      <c r="A130" s="15"/>
      <c r="B130" s="85"/>
      <c r="C130" s="85"/>
    </row>
    <row r="131" spans="1:3" ht="12">
      <c r="A131" s="15"/>
      <c r="B131" s="85"/>
      <c r="C131" s="85"/>
    </row>
    <row r="132" spans="1:3" ht="12">
      <c r="A132" s="15"/>
      <c r="B132" s="85"/>
      <c r="C132" s="85"/>
    </row>
    <row r="133" spans="1:3" ht="12">
      <c r="A133" s="15"/>
      <c r="B133" s="85"/>
      <c r="C133" s="85"/>
    </row>
    <row r="134" spans="1:3" ht="12">
      <c r="A134" s="15"/>
      <c r="B134" s="85"/>
      <c r="C134" s="85"/>
    </row>
    <row r="135" spans="1:3" ht="12">
      <c r="A135" s="15"/>
      <c r="B135" s="85"/>
      <c r="C135" s="85"/>
    </row>
    <row r="136" spans="1:3" ht="12">
      <c r="A136" s="15"/>
      <c r="B136" s="85"/>
      <c r="C136" s="85"/>
    </row>
    <row r="137" spans="1:3" ht="12">
      <c r="A137" s="15"/>
      <c r="B137" s="85"/>
      <c r="C137" s="85"/>
    </row>
    <row r="138" spans="1:3" ht="12">
      <c r="A138" s="15"/>
      <c r="B138" s="85"/>
      <c r="C138" s="85"/>
    </row>
    <row r="139" spans="1:3" ht="12">
      <c r="A139" s="15"/>
      <c r="B139" s="85"/>
      <c r="C139" s="85"/>
    </row>
    <row r="140" spans="1:3" ht="12">
      <c r="A140" s="15"/>
      <c r="B140" s="85"/>
      <c r="C140" s="85"/>
    </row>
    <row r="141" spans="1:3" ht="12">
      <c r="A141" s="15"/>
      <c r="B141" s="85"/>
      <c r="C141" s="85"/>
    </row>
    <row r="142" spans="1:3" ht="12">
      <c r="A142" s="15"/>
      <c r="B142" s="85"/>
      <c r="C142" s="85"/>
    </row>
    <row r="143" spans="1:3" ht="12">
      <c r="A143" s="15"/>
      <c r="B143" s="85"/>
      <c r="C143" s="85"/>
    </row>
    <row r="144" spans="1:3" ht="12">
      <c r="A144" s="15"/>
      <c r="B144" s="85"/>
      <c r="C144" s="85"/>
    </row>
    <row r="145" spans="1:3" ht="12">
      <c r="A145" s="15"/>
      <c r="B145" s="85"/>
      <c r="C145" s="85"/>
    </row>
    <row r="146" spans="1:3" ht="12">
      <c r="A146" s="15"/>
      <c r="B146" s="85"/>
      <c r="C146" s="85"/>
    </row>
    <row r="147" spans="1:3" ht="12">
      <c r="A147" s="15"/>
      <c r="B147" s="85"/>
      <c r="C147" s="85"/>
    </row>
    <row r="148" spans="1:3" ht="12">
      <c r="A148" s="15"/>
      <c r="B148" s="85"/>
      <c r="C148" s="85"/>
    </row>
    <row r="149" spans="1:3" ht="12">
      <c r="A149" s="15"/>
      <c r="B149" s="85"/>
      <c r="C149" s="85"/>
    </row>
    <row r="150" spans="1:3" ht="12">
      <c r="A150" s="15"/>
      <c r="B150" s="85"/>
      <c r="C150" s="85"/>
    </row>
    <row r="151" spans="1:3" ht="12">
      <c r="A151" s="15"/>
      <c r="B151" s="85"/>
      <c r="C151" s="85"/>
    </row>
    <row r="152" spans="1:3" ht="12">
      <c r="A152" s="15"/>
      <c r="B152" s="85"/>
      <c r="C152" s="85"/>
    </row>
    <row r="153" spans="1:3" ht="12">
      <c r="A153" s="15"/>
      <c r="B153" s="85"/>
      <c r="C153" s="85"/>
    </row>
    <row r="154" spans="1:3" ht="12">
      <c r="A154" s="15"/>
      <c r="B154" s="85"/>
      <c r="C154" s="85"/>
    </row>
    <row r="155" spans="1:3" ht="12">
      <c r="A155" s="15"/>
      <c r="B155" s="85"/>
      <c r="C155" s="85"/>
    </row>
    <row r="156" spans="1:3" ht="12">
      <c r="A156" s="15"/>
      <c r="B156" s="85"/>
      <c r="C156" s="85"/>
    </row>
    <row r="157" spans="1:3" ht="12">
      <c r="A157" s="15"/>
      <c r="B157" s="85"/>
      <c r="C157" s="85"/>
    </row>
    <row r="158" spans="1:3" ht="12">
      <c r="A158" s="15"/>
      <c r="B158" s="85"/>
      <c r="C158" s="85"/>
    </row>
    <row r="159" spans="1:3" ht="12">
      <c r="A159" s="15"/>
      <c r="B159" s="85"/>
      <c r="C159" s="85"/>
    </row>
    <row r="160" spans="1:3" ht="12">
      <c r="A160" s="15"/>
      <c r="B160" s="85"/>
      <c r="C160" s="85"/>
    </row>
    <row r="161" spans="1:3" ht="12">
      <c r="A161" s="15"/>
      <c r="B161" s="85"/>
      <c r="C161" s="85"/>
    </row>
    <row r="162" spans="1:3" ht="12">
      <c r="A162" s="15"/>
      <c r="B162" s="85"/>
      <c r="C162" s="85"/>
    </row>
    <row r="163" spans="1:3" ht="12">
      <c r="A163" s="15"/>
      <c r="B163" s="85"/>
      <c r="C163" s="85"/>
    </row>
    <row r="164" spans="1:3" ht="12">
      <c r="A164" s="15"/>
      <c r="B164" s="85"/>
      <c r="C164" s="85"/>
    </row>
    <row r="165" spans="1:3" ht="12">
      <c r="A165" s="15"/>
      <c r="B165" s="85"/>
      <c r="C165" s="85"/>
    </row>
    <row r="166" spans="1:3" ht="12">
      <c r="A166" s="15"/>
      <c r="B166" s="85"/>
      <c r="C166" s="85"/>
    </row>
    <row r="167" spans="1:3" ht="12">
      <c r="A167" s="15"/>
      <c r="B167" s="85"/>
      <c r="C167" s="85"/>
    </row>
    <row r="168" spans="1:3" ht="12">
      <c r="A168" s="15"/>
      <c r="B168" s="85"/>
      <c r="C168" s="85"/>
    </row>
    <row r="169" spans="1:3" ht="12">
      <c r="A169" s="15"/>
      <c r="B169" s="85"/>
      <c r="C169" s="85"/>
    </row>
    <row r="170" spans="1:3" ht="12">
      <c r="A170" s="15"/>
      <c r="B170" s="85"/>
      <c r="C170" s="85"/>
    </row>
    <row r="171" spans="1:3" ht="12">
      <c r="A171" s="15"/>
      <c r="B171" s="85"/>
      <c r="C171" s="85"/>
    </row>
    <row r="172" spans="1:3" ht="12">
      <c r="A172" s="15"/>
      <c r="B172" s="85"/>
      <c r="C172" s="85"/>
    </row>
    <row r="173" spans="1:3" ht="12">
      <c r="A173" s="15"/>
      <c r="B173" s="85"/>
      <c r="C173" s="85"/>
    </row>
    <row r="174" spans="1:3" ht="12">
      <c r="A174" s="15"/>
      <c r="B174" s="85"/>
      <c r="C174" s="85"/>
    </row>
    <row r="175" spans="1:3" ht="12">
      <c r="A175" s="15"/>
      <c r="B175" s="85"/>
      <c r="C175" s="85"/>
    </row>
    <row r="176" spans="1:3" ht="12">
      <c r="A176" s="15"/>
      <c r="B176" s="85"/>
      <c r="C176" s="85"/>
    </row>
    <row r="177" spans="1:3" ht="12">
      <c r="A177" s="15"/>
      <c r="B177" s="85"/>
      <c r="C177" s="85"/>
    </row>
    <row r="178" spans="1:3" ht="12">
      <c r="A178" s="15"/>
      <c r="B178" s="85"/>
      <c r="C178" s="85"/>
    </row>
    <row r="179" spans="1:3" ht="12">
      <c r="A179" s="15"/>
      <c r="B179" s="85"/>
      <c r="C179" s="85"/>
    </row>
    <row r="180" spans="1:3" ht="12">
      <c r="A180" s="15"/>
      <c r="B180" s="85"/>
      <c r="C180" s="85"/>
    </row>
    <row r="181" spans="1:3" ht="12">
      <c r="A181" s="15"/>
      <c r="B181" s="85"/>
      <c r="C181" s="85"/>
    </row>
    <row r="182" spans="1:3" ht="12">
      <c r="A182" s="15"/>
      <c r="B182" s="85"/>
      <c r="C182" s="85"/>
    </row>
    <row r="183" spans="1:3" ht="12">
      <c r="A183" s="15"/>
      <c r="B183" s="85"/>
      <c r="C183" s="85"/>
    </row>
    <row r="184" spans="1:3" ht="12">
      <c r="A184" s="15"/>
      <c r="B184" s="85"/>
      <c r="C184" s="85"/>
    </row>
    <row r="185" spans="1:3" ht="12">
      <c r="A185" s="15"/>
      <c r="B185" s="85"/>
      <c r="C185" s="85"/>
    </row>
    <row r="186" spans="1:3" ht="12">
      <c r="A186" s="15"/>
      <c r="B186" s="85"/>
      <c r="C186" s="85"/>
    </row>
    <row r="187" spans="1:3" ht="12">
      <c r="A187" s="15"/>
      <c r="B187" s="85"/>
      <c r="C187" s="85"/>
    </row>
    <row r="188" spans="1:3" ht="12">
      <c r="A188" s="15"/>
      <c r="B188" s="85"/>
      <c r="C188" s="85"/>
    </row>
    <row r="189" spans="1:3" ht="12">
      <c r="A189" s="15"/>
      <c r="B189" s="85"/>
      <c r="C189" s="85"/>
    </row>
    <row r="190" spans="1:3" ht="12">
      <c r="A190" s="15"/>
      <c r="B190" s="85"/>
      <c r="C190" s="85"/>
    </row>
    <row r="191" spans="1:3" ht="12">
      <c r="A191" s="15"/>
      <c r="B191" s="85"/>
      <c r="C191" s="85"/>
    </row>
    <row r="192" spans="1:3" ht="12">
      <c r="A192" s="15"/>
      <c r="B192" s="85"/>
      <c r="C192" s="85"/>
    </row>
    <row r="193" spans="1:3" ht="12">
      <c r="A193" s="15"/>
      <c r="B193" s="85"/>
      <c r="C193" s="85"/>
    </row>
    <row r="194" spans="1:3" ht="12">
      <c r="A194" s="15"/>
      <c r="B194" s="85"/>
      <c r="C194" s="85"/>
    </row>
    <row r="195" spans="1:3" ht="12">
      <c r="A195" s="15"/>
      <c r="B195" s="85"/>
      <c r="C195" s="85"/>
    </row>
    <row r="196" spans="1:3" ht="12">
      <c r="A196" s="15"/>
      <c r="B196" s="85"/>
      <c r="C196" s="85"/>
    </row>
    <row r="197" spans="1:3" ht="12">
      <c r="A197" s="15"/>
      <c r="B197" s="85"/>
      <c r="C197" s="85"/>
    </row>
    <row r="198" spans="1:3" ht="12">
      <c r="A198" s="15"/>
      <c r="B198" s="85"/>
      <c r="C198" s="85"/>
    </row>
    <row r="199" spans="1:3" ht="12">
      <c r="A199" s="15"/>
      <c r="B199" s="85"/>
      <c r="C199" s="85"/>
    </row>
    <row r="200" spans="1:3" ht="12">
      <c r="A200" s="15"/>
      <c r="B200" s="85"/>
      <c r="C200" s="85"/>
    </row>
    <row r="201" spans="1:3" ht="12">
      <c r="A201" s="15"/>
      <c r="B201" s="85"/>
      <c r="C201" s="85"/>
    </row>
    <row r="202" spans="1:3" ht="12">
      <c r="A202" s="15"/>
      <c r="B202" s="85"/>
      <c r="C202" s="85"/>
    </row>
    <row r="203" spans="1:3" ht="12">
      <c r="A203" s="15"/>
      <c r="B203" s="85"/>
      <c r="C203" s="85"/>
    </row>
    <row r="204" spans="1:3" ht="12">
      <c r="A204" s="15"/>
      <c r="B204" s="85"/>
      <c r="C204" s="85"/>
    </row>
    <row r="205" spans="1:3" ht="12">
      <c r="A205" s="15"/>
      <c r="B205" s="85"/>
      <c r="C205" s="85"/>
    </row>
    <row r="206" spans="1:3" ht="12">
      <c r="A206" s="15"/>
      <c r="B206" s="85"/>
      <c r="C206" s="85"/>
    </row>
    <row r="207" spans="1:3" ht="12">
      <c r="A207" s="15"/>
      <c r="B207" s="85"/>
      <c r="C207" s="85"/>
    </row>
    <row r="208" spans="1:3" ht="12">
      <c r="A208" s="15"/>
      <c r="B208" s="85"/>
      <c r="C208" s="85"/>
    </row>
    <row r="209" spans="1:3" ht="12">
      <c r="A209" s="15"/>
      <c r="B209" s="85"/>
      <c r="C209" s="85"/>
    </row>
    <row r="210" spans="1:3" ht="12">
      <c r="A210" s="15"/>
      <c r="B210" s="85"/>
      <c r="C210" s="85"/>
    </row>
    <row r="211" spans="1:3" ht="12">
      <c r="A211" s="15"/>
      <c r="B211" s="85"/>
      <c r="C211" s="85"/>
    </row>
    <row r="212" spans="1:3" ht="12">
      <c r="A212" s="15"/>
      <c r="B212" s="85"/>
      <c r="C212" s="85"/>
    </row>
    <row r="213" spans="1:3" ht="12">
      <c r="A213" s="15"/>
      <c r="B213" s="85"/>
      <c r="C213" s="85"/>
    </row>
    <row r="214" spans="1:3" ht="12">
      <c r="A214" s="15"/>
      <c r="B214" s="85"/>
      <c r="C214" s="85"/>
    </row>
    <row r="215" spans="1:3" ht="12">
      <c r="A215" s="15"/>
      <c r="B215" s="85"/>
      <c r="C215" s="85"/>
    </row>
    <row r="216" spans="1:3" ht="12">
      <c r="A216" s="15"/>
      <c r="B216" s="85"/>
      <c r="C216" s="85"/>
    </row>
    <row r="217" spans="1:3" ht="12">
      <c r="A217" s="15"/>
      <c r="B217" s="85"/>
      <c r="C217" s="85"/>
    </row>
    <row r="218" spans="1:3" ht="12">
      <c r="A218" s="15"/>
      <c r="B218" s="85"/>
      <c r="C218" s="85"/>
    </row>
    <row r="219" spans="1:3" ht="12">
      <c r="A219" s="15"/>
      <c r="B219" s="85"/>
      <c r="C219" s="85"/>
    </row>
    <row r="220" spans="1:3" ht="12">
      <c r="A220" s="15"/>
      <c r="B220" s="85"/>
      <c r="C220" s="85"/>
    </row>
    <row r="221" spans="1:3" ht="12">
      <c r="A221" s="15"/>
      <c r="B221" s="85"/>
      <c r="C221" s="85"/>
    </row>
    <row r="222" spans="1:3" ht="12">
      <c r="A222" s="15"/>
      <c r="B222" s="85"/>
      <c r="C222" s="85"/>
    </row>
    <row r="223" spans="1:3" ht="12">
      <c r="A223" s="15"/>
      <c r="B223" s="85"/>
      <c r="C223" s="85"/>
    </row>
    <row r="224" spans="1:3" ht="12">
      <c r="A224" s="15"/>
      <c r="B224" s="85"/>
      <c r="C224" s="85"/>
    </row>
    <row r="225" spans="1:3" ht="12">
      <c r="A225" s="15"/>
      <c r="B225" s="85"/>
      <c r="C225" s="85"/>
    </row>
    <row r="226" spans="1:3" ht="12">
      <c r="A226" s="15"/>
      <c r="B226" s="85"/>
      <c r="C226" s="85"/>
    </row>
    <row r="227" spans="1:3" ht="12">
      <c r="A227" s="15"/>
      <c r="B227" s="85"/>
      <c r="C227" s="85"/>
    </row>
    <row r="228" spans="1:3" ht="12">
      <c r="A228" s="15"/>
      <c r="B228" s="85"/>
      <c r="C228" s="85"/>
    </row>
    <row r="229" spans="1:3" ht="12">
      <c r="A229" s="15"/>
      <c r="B229" s="85"/>
      <c r="C229" s="85"/>
    </row>
    <row r="230" spans="1:3" ht="12">
      <c r="A230" s="15"/>
      <c r="B230" s="85"/>
      <c r="C230" s="85"/>
    </row>
    <row r="231" spans="1:3" ht="12">
      <c r="A231" s="15"/>
      <c r="B231" s="85"/>
      <c r="C231" s="85"/>
    </row>
    <row r="232" spans="1:3" ht="12">
      <c r="A232" s="15"/>
      <c r="B232" s="85"/>
      <c r="C232" s="85"/>
    </row>
    <row r="233" spans="1:3" ht="12">
      <c r="A233" s="15"/>
      <c r="B233" s="85"/>
      <c r="C233" s="85"/>
    </row>
    <row r="234" spans="1:3" ht="12">
      <c r="A234" s="15"/>
      <c r="B234" s="85"/>
      <c r="C234" s="85"/>
    </row>
    <row r="235" spans="1:3" ht="12">
      <c r="A235" s="15"/>
      <c r="B235" s="85"/>
      <c r="C235" s="85"/>
    </row>
    <row r="236" spans="1:3" ht="12">
      <c r="A236" s="15"/>
      <c r="B236" s="85"/>
      <c r="C236" s="85"/>
    </row>
    <row r="237" spans="1:3" ht="12">
      <c r="A237" s="15"/>
      <c r="B237" s="85"/>
      <c r="C237" s="85"/>
    </row>
    <row r="238" spans="1:3" ht="12">
      <c r="A238" s="15"/>
      <c r="B238" s="85"/>
      <c r="C238" s="85"/>
    </row>
    <row r="239" spans="1:3" ht="12">
      <c r="A239" s="15"/>
      <c r="B239" s="85"/>
      <c r="C239" s="85"/>
    </row>
    <row r="240" spans="1:3" ht="12">
      <c r="A240" s="15"/>
      <c r="B240" s="85"/>
      <c r="C240" s="85"/>
    </row>
    <row r="241" spans="1:3" ht="12">
      <c r="A241" s="15"/>
      <c r="B241" s="85"/>
      <c r="C241" s="85"/>
    </row>
    <row r="242" spans="1:3" ht="12">
      <c r="A242" s="15"/>
      <c r="B242" s="85"/>
      <c r="C242" s="85"/>
    </row>
    <row r="243" spans="1:3" ht="12">
      <c r="A243" s="15"/>
      <c r="B243" s="85"/>
      <c r="C243" s="85"/>
    </row>
    <row r="244" spans="1:3" ht="12">
      <c r="A244" s="15"/>
      <c r="B244" s="85"/>
      <c r="C244" s="85"/>
    </row>
    <row r="245" spans="1:3" ht="12">
      <c r="A245" s="15"/>
      <c r="B245" s="85"/>
      <c r="C245" s="85"/>
    </row>
    <row r="246" spans="1:3" ht="12">
      <c r="A246" s="15"/>
      <c r="B246" s="85"/>
      <c r="C246" s="85"/>
    </row>
    <row r="247" spans="1:3" ht="12">
      <c r="A247" s="15"/>
      <c r="B247" s="85"/>
      <c r="C247" s="85"/>
    </row>
    <row r="248" spans="1:3" ht="12">
      <c r="A248" s="15"/>
      <c r="B248" s="85"/>
      <c r="C248" s="85"/>
    </row>
    <row r="249" spans="1:3" ht="12">
      <c r="A249" s="15"/>
      <c r="B249" s="85"/>
      <c r="C249" s="85"/>
    </row>
    <row r="250" spans="1:3" ht="12">
      <c r="A250" s="15"/>
      <c r="B250" s="85"/>
      <c r="C250" s="85"/>
    </row>
    <row r="251" spans="1:3" ht="12">
      <c r="A251" s="15"/>
      <c r="B251" s="85"/>
      <c r="C251" s="85"/>
    </row>
    <row r="252" spans="1:3" ht="12">
      <c r="A252" s="15"/>
      <c r="B252" s="85"/>
      <c r="C252" s="85"/>
    </row>
    <row r="253" spans="1:3" ht="12">
      <c r="A253" s="15"/>
      <c r="B253" s="85"/>
      <c r="C253" s="85"/>
    </row>
    <row r="254" spans="1:3" ht="12">
      <c r="A254" s="15"/>
      <c r="B254" s="85"/>
      <c r="C254" s="85"/>
    </row>
    <row r="255" spans="1:3" ht="12">
      <c r="A255" s="15"/>
      <c r="B255" s="85"/>
      <c r="C255" s="85"/>
    </row>
    <row r="256" spans="1:3" ht="12">
      <c r="A256" s="15"/>
      <c r="B256" s="85"/>
      <c r="C256" s="85"/>
    </row>
    <row r="257" spans="1:3" ht="12">
      <c r="A257" s="15"/>
      <c r="B257" s="85"/>
      <c r="C257" s="85"/>
    </row>
    <row r="258" spans="1:3" ht="12">
      <c r="A258" s="15"/>
      <c r="B258" s="85"/>
      <c r="C258" s="85"/>
    </row>
    <row r="259" spans="1:3" ht="12">
      <c r="A259" s="15"/>
      <c r="B259" s="85"/>
      <c r="C259" s="85"/>
    </row>
    <row r="260" spans="1:3" ht="12">
      <c r="A260" s="15"/>
      <c r="B260" s="85"/>
      <c r="C260" s="85"/>
    </row>
    <row r="261" spans="1:3" ht="12">
      <c r="A261" s="15"/>
      <c r="B261" s="85"/>
      <c r="C261" s="85"/>
    </row>
    <row r="262" spans="1:3" ht="12">
      <c r="A262" s="15"/>
      <c r="B262" s="85"/>
      <c r="C262" s="85"/>
    </row>
    <row r="263" spans="1:3" ht="12">
      <c r="A263" s="15"/>
      <c r="B263" s="85"/>
      <c r="C263" s="85"/>
    </row>
    <row r="264" spans="1:3" ht="12">
      <c r="A264" s="15"/>
      <c r="B264" s="85"/>
      <c r="C264" s="85"/>
    </row>
    <row r="265" spans="1:3" ht="12">
      <c r="A265" s="15"/>
      <c r="B265" s="85"/>
      <c r="C265" s="85"/>
    </row>
    <row r="266" spans="1:3" ht="12">
      <c r="A266" s="15"/>
      <c r="B266" s="85"/>
      <c r="C266" s="85"/>
    </row>
    <row r="267" spans="1:3" ht="12">
      <c r="A267" s="15"/>
      <c r="B267" s="85"/>
      <c r="C267" s="85"/>
    </row>
    <row r="268" spans="1:3" ht="12">
      <c r="A268" s="15"/>
      <c r="B268" s="85"/>
      <c r="C268" s="85"/>
    </row>
    <row r="269" spans="1:3" ht="12">
      <c r="A269" s="15"/>
      <c r="B269" s="85"/>
      <c r="C269" s="85"/>
    </row>
    <row r="270" spans="1:3" ht="12">
      <c r="A270" s="15"/>
      <c r="B270" s="85"/>
      <c r="C270" s="85"/>
    </row>
    <row r="271" spans="1:3" ht="12">
      <c r="A271" s="15"/>
      <c r="B271" s="85"/>
      <c r="C271" s="85"/>
    </row>
    <row r="272" spans="1:3" ht="12">
      <c r="A272" s="15"/>
      <c r="B272" s="85"/>
      <c r="C272" s="85"/>
    </row>
    <row r="273" spans="1:3" ht="12">
      <c r="A273" s="15"/>
      <c r="B273" s="85"/>
      <c r="C273" s="85"/>
    </row>
    <row r="274" spans="1:3" ht="12">
      <c r="A274" s="15"/>
      <c r="B274" s="85"/>
      <c r="C274" s="85"/>
    </row>
    <row r="275" spans="1:3" ht="12">
      <c r="A275" s="15"/>
      <c r="B275" s="85"/>
      <c r="C275" s="85"/>
    </row>
    <row r="276" spans="1:3" ht="12">
      <c r="A276" s="15"/>
      <c r="B276" s="85"/>
      <c r="C276" s="85"/>
    </row>
    <row r="277" spans="1:3" ht="12">
      <c r="A277" s="15"/>
      <c r="B277" s="85"/>
      <c r="C277" s="85"/>
    </row>
    <row r="278" spans="1:3" ht="12">
      <c r="A278" s="15"/>
      <c r="B278" s="85"/>
      <c r="C278" s="85"/>
    </row>
    <row r="279" spans="1:3" ht="12">
      <c r="A279" s="15"/>
      <c r="B279" s="85"/>
      <c r="C279" s="85"/>
    </row>
    <row r="280" spans="1:3" ht="12">
      <c r="A280" s="15"/>
      <c r="B280" s="85"/>
      <c r="C280" s="85"/>
    </row>
    <row r="281" spans="1:3" ht="12">
      <c r="A281" s="15"/>
      <c r="B281" s="85"/>
      <c r="C281" s="85"/>
    </row>
    <row r="282" spans="1:3" ht="12">
      <c r="A282" s="15"/>
      <c r="B282" s="85"/>
      <c r="C282" s="85"/>
    </row>
    <row r="283" spans="1:3" ht="12">
      <c r="A283" s="15"/>
      <c r="B283" s="85"/>
      <c r="C283" s="85"/>
    </row>
    <row r="284" spans="1:3" ht="12">
      <c r="A284" s="15"/>
      <c r="B284" s="85"/>
      <c r="C284" s="85"/>
    </row>
    <row r="285" spans="1:3" ht="12">
      <c r="A285" s="15"/>
      <c r="B285" s="85"/>
      <c r="C285" s="85"/>
    </row>
    <row r="286" spans="1:3" ht="12">
      <c r="A286" s="15"/>
      <c r="B286" s="85"/>
      <c r="C286" s="85"/>
    </row>
    <row r="287" spans="1:3" ht="12">
      <c r="A287" s="15"/>
      <c r="B287" s="85"/>
      <c r="C287" s="85"/>
    </row>
    <row r="288" spans="1:3" ht="12">
      <c r="A288" s="15"/>
      <c r="B288" s="85"/>
      <c r="C288" s="85"/>
    </row>
    <row r="289" spans="1:3" ht="12">
      <c r="A289" s="15"/>
      <c r="B289" s="85"/>
      <c r="C289" s="85"/>
    </row>
    <row r="290" spans="1:3" ht="12">
      <c r="A290" s="15"/>
      <c r="B290" s="85"/>
      <c r="C290" s="85"/>
    </row>
    <row r="291" spans="1:3" ht="12">
      <c r="A291" s="15"/>
      <c r="B291" s="85"/>
      <c r="C291" s="85"/>
    </row>
    <row r="292" spans="1:3" ht="12">
      <c r="A292" s="15"/>
      <c r="B292" s="85"/>
      <c r="C292" s="85"/>
    </row>
    <row r="293" spans="1:3" ht="12">
      <c r="A293" s="15"/>
      <c r="B293" s="85"/>
      <c r="C293" s="85"/>
    </row>
    <row r="294" spans="1:3" ht="12">
      <c r="A294" s="15"/>
      <c r="B294" s="85"/>
      <c r="C294" s="85"/>
    </row>
    <row r="295" spans="1:3" ht="12">
      <c r="A295" s="15"/>
      <c r="B295" s="85"/>
      <c r="C295" s="85"/>
    </row>
    <row r="296" spans="1:3" ht="12">
      <c r="A296" s="15"/>
      <c r="B296" s="85"/>
      <c r="C296" s="85"/>
    </row>
    <row r="297" spans="1:3" ht="12">
      <c r="A297" s="15"/>
      <c r="B297" s="85"/>
      <c r="C297" s="85"/>
    </row>
    <row r="298" spans="1:3" ht="12">
      <c r="A298" s="15"/>
      <c r="B298" s="85"/>
      <c r="C298" s="85"/>
    </row>
    <row r="299" spans="1:3" ht="12">
      <c r="A299" s="15"/>
      <c r="B299" s="85"/>
      <c r="C299" s="85"/>
    </row>
    <row r="300" spans="1:3" ht="12">
      <c r="A300" s="15"/>
      <c r="B300" s="85"/>
      <c r="C300" s="85"/>
    </row>
    <row r="301" spans="1:3" ht="12">
      <c r="A301" s="15"/>
      <c r="B301" s="85"/>
      <c r="C301" s="85"/>
    </row>
    <row r="302" spans="1:3" ht="12">
      <c r="A302" s="15"/>
      <c r="B302" s="85"/>
      <c r="C302" s="85"/>
    </row>
    <row r="303" spans="1:3" ht="12">
      <c r="A303" s="15"/>
      <c r="B303" s="85"/>
      <c r="C303" s="85"/>
    </row>
    <row r="304" spans="1:3" ht="12">
      <c r="A304" s="15"/>
      <c r="B304" s="85"/>
      <c r="C304" s="85"/>
    </row>
    <row r="305" spans="1:3" ht="12">
      <c r="A305" s="15"/>
      <c r="B305" s="85"/>
      <c r="C305" s="85"/>
    </row>
    <row r="306" spans="1:3" ht="12">
      <c r="A306" s="15"/>
      <c r="B306" s="85"/>
      <c r="C306" s="85"/>
    </row>
    <row r="307" spans="1:3" ht="12">
      <c r="A307" s="15"/>
      <c r="B307" s="85"/>
      <c r="C307" s="85"/>
    </row>
    <row r="308" spans="1:3" ht="12">
      <c r="A308" s="15"/>
      <c r="B308" s="85"/>
      <c r="C308" s="85"/>
    </row>
    <row r="309" spans="1:3" ht="12">
      <c r="A309" s="15"/>
      <c r="B309" s="85"/>
      <c r="C309" s="85"/>
    </row>
    <row r="310" spans="1:3" ht="12">
      <c r="A310" s="15"/>
      <c r="B310" s="85"/>
      <c r="C310" s="85"/>
    </row>
    <row r="311" spans="1:3" ht="12">
      <c r="A311" s="15"/>
      <c r="B311" s="85"/>
      <c r="C311" s="85"/>
    </row>
    <row r="312" spans="1:3" ht="12">
      <c r="A312" s="15"/>
      <c r="B312" s="85"/>
      <c r="C312" s="85"/>
    </row>
    <row r="313" spans="1:3" ht="12">
      <c r="A313" s="15"/>
      <c r="B313" s="85"/>
      <c r="C313" s="85"/>
    </row>
    <row r="314" spans="1:3" ht="12">
      <c r="A314" s="15"/>
      <c r="B314" s="85"/>
      <c r="C314" s="85"/>
    </row>
  </sheetData>
  <sheetProtection/>
  <printOptions/>
  <pageMargins left="0.7480314960629921" right="0.7480314960629921" top="0.7874015748031497" bottom="0.984251968503937" header="0" footer="0"/>
  <pageSetup horizontalDpi="300" verticalDpi="300" orientation="portrait" paperSize="9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Лист10">
    <pageSetUpPr fitToPage="1"/>
  </sheetPr>
  <dimension ref="A1:AM306"/>
  <sheetViews>
    <sheetView showGridLines="0" zoomScale="85" zoomScaleNormal="85" zoomScaleSheetLayoutView="100" workbookViewId="0" topLeftCell="B43">
      <selection activeCell="W2" sqref="W2"/>
    </sheetView>
  </sheetViews>
  <sheetFormatPr defaultColWidth="9.00390625" defaultRowHeight="11.25" outlineLevelCol="1"/>
  <cols>
    <col min="1" max="1" width="15.50390625" style="1" hidden="1" customWidth="1" outlineLevel="1"/>
    <col min="2" max="2" width="1.875" style="5" customWidth="1" collapsed="1"/>
    <col min="3" max="3" width="1.625" style="2" customWidth="1"/>
    <col min="4" max="4" width="3.625" style="99" bestFit="1" customWidth="1"/>
    <col min="5" max="5" width="4.625" style="4" customWidth="1"/>
    <col min="6" max="6" width="3.625" style="4" customWidth="1"/>
    <col min="7" max="7" width="3.625" style="98" customWidth="1"/>
    <col min="8" max="8" width="6.75390625" style="4" customWidth="1"/>
    <col min="9" max="9" width="3.25390625" style="1" customWidth="1"/>
    <col min="10" max="10" width="4.625" style="145" customWidth="1"/>
    <col min="11" max="12" width="3.625" style="99" customWidth="1"/>
    <col min="13" max="13" width="2.625" style="99" customWidth="1"/>
    <col min="14" max="14" width="3.50390625" style="99" customWidth="1"/>
    <col min="15" max="15" width="5.625" style="145" customWidth="1"/>
    <col min="16" max="17" width="3.625" style="99" customWidth="1"/>
    <col min="18" max="18" width="2.625" style="99" customWidth="1"/>
    <col min="19" max="19" width="3.875" style="99" bestFit="1" customWidth="1"/>
    <col min="20" max="20" width="3.75390625" style="99" bestFit="1" customWidth="1"/>
    <col min="21" max="21" width="3.625" style="145" customWidth="1"/>
    <col min="22" max="23" width="3.625" style="33" customWidth="1"/>
    <col min="24" max="24" width="2.625" style="3" customWidth="1"/>
    <col min="25" max="25" width="3.125" style="3" bestFit="1" customWidth="1"/>
    <col min="26" max="26" width="5.625" style="145" customWidth="1"/>
    <col min="27" max="28" width="3.625" style="34" customWidth="1"/>
    <col min="29" max="29" width="2.625" style="3" customWidth="1"/>
    <col min="30" max="30" width="3.50390625" style="155" customWidth="1"/>
    <col min="31" max="32" width="1.625" style="3" customWidth="1"/>
    <col min="33" max="33" width="7.00390625" style="132" bestFit="1" customWidth="1"/>
    <col min="34" max="35" width="20.625" style="132" customWidth="1"/>
    <col min="36" max="37" width="6.00390625" style="132" bestFit="1" customWidth="1"/>
    <col min="38" max="38" width="4.875" style="132" bestFit="1" customWidth="1"/>
    <col min="39" max="39" width="4.625" style="3" customWidth="1"/>
    <col min="40" max="16384" width="9.00390625" style="4" customWidth="1"/>
  </cols>
  <sheetData>
    <row r="1" spans="7:25" s="166" customFormat="1" ht="15.75">
      <c r="G1" s="167" t="s">
        <v>57</v>
      </c>
      <c r="H1" s="167"/>
      <c r="I1" s="167"/>
      <c r="J1" s="167"/>
      <c r="K1" s="167"/>
      <c r="L1" s="167"/>
      <c r="M1" s="167">
        <v>6</v>
      </c>
      <c r="N1" s="167" t="s">
        <v>91</v>
      </c>
      <c r="O1" s="167"/>
      <c r="P1" s="167"/>
      <c r="Q1" s="167"/>
      <c r="R1" s="167"/>
      <c r="S1" s="167"/>
      <c r="T1" s="167"/>
      <c r="U1" s="167"/>
      <c r="V1" s="167"/>
      <c r="W1" s="167"/>
      <c r="X1" s="167"/>
      <c r="Y1" s="167"/>
    </row>
    <row r="2" spans="1:22" s="166" customFormat="1" ht="15.75">
      <c r="A2" s="167" t="s">
        <v>30</v>
      </c>
      <c r="B2" s="167"/>
      <c r="F2" s="167"/>
      <c r="G2" s="167"/>
      <c r="H2" s="167"/>
      <c r="I2" s="185"/>
      <c r="J2" s="168"/>
      <c r="K2" s="168"/>
      <c r="L2" s="168"/>
      <c r="M2" s="168"/>
      <c r="N2" s="168"/>
      <c r="O2" s="168"/>
      <c r="P2" s="168"/>
      <c r="Q2" s="168"/>
      <c r="R2" s="168"/>
      <c r="S2" s="168"/>
      <c r="T2" s="168"/>
      <c r="U2" s="168"/>
      <c r="V2" s="168"/>
    </row>
    <row r="3" spans="1:39" ht="12.75" thickBot="1">
      <c r="A3" s="1" t="s">
        <v>0</v>
      </c>
      <c r="B3" s="6"/>
      <c r="C3" s="6"/>
      <c r="D3" s="139"/>
      <c r="E3" s="139"/>
      <c r="F3" s="7"/>
      <c r="G3" s="35"/>
      <c r="H3" s="10"/>
      <c r="I3" s="10"/>
      <c r="J3" s="35"/>
      <c r="K3" s="37"/>
      <c r="L3" s="37"/>
      <c r="M3" s="37"/>
      <c r="N3" s="37"/>
      <c r="O3" s="35"/>
      <c r="P3" s="37"/>
      <c r="Q3" s="37"/>
      <c r="R3" s="37"/>
      <c r="S3" s="37"/>
      <c r="T3" s="37"/>
      <c r="U3" s="35"/>
      <c r="V3" s="38"/>
      <c r="W3" s="38"/>
      <c r="X3" s="8"/>
      <c r="Y3" s="8"/>
      <c r="Z3" s="35"/>
      <c r="AA3" s="8"/>
      <c r="AB3" s="8"/>
      <c r="AC3" s="8"/>
      <c r="AD3" s="153"/>
      <c r="AE3" s="8"/>
      <c r="AF3" s="8"/>
      <c r="AG3" s="126"/>
      <c r="AH3" s="126"/>
      <c r="AI3" s="126"/>
      <c r="AJ3" s="136"/>
      <c r="AK3" s="126"/>
      <c r="AL3" s="126"/>
      <c r="AM3" s="8"/>
    </row>
    <row r="4" spans="1:39" ht="15.75" customHeight="1" thickBot="1" thickTop="1">
      <c r="A4" s="1">
        <f>ROW(AG26)</f>
        <v>26</v>
      </c>
      <c r="B4" s="6"/>
      <c r="C4" s="86"/>
      <c r="D4" s="152">
        <v>1</v>
      </c>
      <c r="E4" s="140" t="str">
        <f ca="1">IF(OR(A8&lt;MinIndex,A8&gt;MaxIndex),"",OFFSET('БМЖ лист'!$B$1,A8,0))</f>
        <v>Семиков Алексей</v>
      </c>
      <c r="F4" s="120"/>
      <c r="G4" s="121"/>
      <c r="H4" s="39"/>
      <c r="I4" s="40"/>
      <c r="J4" s="144"/>
      <c r="K4" s="42"/>
      <c r="L4" s="42"/>
      <c r="M4" s="42"/>
      <c r="N4" s="42"/>
      <c r="O4" s="144"/>
      <c r="P4" s="42"/>
      <c r="Q4" s="42"/>
      <c r="R4" s="42"/>
      <c r="S4" s="42"/>
      <c r="T4" s="42"/>
      <c r="U4" s="144"/>
      <c r="V4" s="43"/>
      <c r="W4" s="43"/>
      <c r="X4" s="44"/>
      <c r="Y4" s="44"/>
      <c r="Z4" s="144"/>
      <c r="AA4" s="44"/>
      <c r="AB4" s="44"/>
      <c r="AC4" s="44"/>
      <c r="AD4" s="154"/>
      <c r="AE4" s="45"/>
      <c r="AF4" s="8"/>
      <c r="AG4" s="133" t="s">
        <v>6</v>
      </c>
      <c r="AH4" s="127" t="s">
        <v>7</v>
      </c>
      <c r="AI4" s="126"/>
      <c r="AJ4" s="126"/>
      <c r="AK4" s="126"/>
      <c r="AL4" s="126"/>
      <c r="AM4" s="8"/>
    </row>
    <row r="5" spans="1:39" ht="15.75" customHeight="1" thickTop="1">
      <c r="A5" s="1">
        <f>COLUMN(AG26)</f>
        <v>33</v>
      </c>
      <c r="B5" s="6"/>
      <c r="C5" s="48"/>
      <c r="D5" s="54"/>
      <c r="E5" s="141"/>
      <c r="F5" s="49"/>
      <c r="G5" s="50"/>
      <c r="H5" s="51"/>
      <c r="I5" s="52"/>
      <c r="J5" s="143" t="str">
        <f>E4</f>
        <v>Семиков Алексей</v>
      </c>
      <c r="K5" s="55"/>
      <c r="L5" s="55"/>
      <c r="M5" s="55"/>
      <c r="N5" s="55"/>
      <c r="O5" s="141"/>
      <c r="P5" s="54"/>
      <c r="Q5" s="54"/>
      <c r="R5" s="54"/>
      <c r="S5" s="54"/>
      <c r="T5" s="54"/>
      <c r="U5" s="141"/>
      <c r="V5" s="56"/>
      <c r="W5" s="56"/>
      <c r="X5" s="57"/>
      <c r="Y5" s="57"/>
      <c r="Z5" s="141"/>
      <c r="AA5" s="57"/>
      <c r="AB5" s="57"/>
      <c r="AC5" s="57"/>
      <c r="AD5" s="147"/>
      <c r="AE5" s="58"/>
      <c r="AF5" s="8"/>
      <c r="AG5" s="164" t="s">
        <v>22</v>
      </c>
      <c r="AH5" s="128" t="str">
        <f>Z19</f>
        <v>Гришин Андрей</v>
      </c>
      <c r="AI5" s="126"/>
      <c r="AJ5" s="126"/>
      <c r="AK5" s="126"/>
      <c r="AL5" s="126"/>
      <c r="AM5" s="8"/>
    </row>
    <row r="6" spans="1:39" ht="15.75" customHeight="1">
      <c r="A6" s="1" t="e">
        <f>ROW(#REF!)</f>
        <v>#REF!</v>
      </c>
      <c r="B6" s="11"/>
      <c r="C6" s="48"/>
      <c r="D6" s="49"/>
      <c r="E6" s="49"/>
      <c r="F6" s="49"/>
      <c r="G6" s="49"/>
      <c r="H6" s="49"/>
      <c r="I6" s="49"/>
      <c r="J6" s="49"/>
      <c r="K6" s="49"/>
      <c r="L6" s="49"/>
      <c r="M6" s="54"/>
      <c r="N6" s="62"/>
      <c r="O6" s="141"/>
      <c r="P6" s="54"/>
      <c r="Q6" s="54"/>
      <c r="R6" s="54"/>
      <c r="S6" s="54"/>
      <c r="T6" s="54"/>
      <c r="U6" s="141"/>
      <c r="V6" s="56"/>
      <c r="W6" s="56"/>
      <c r="X6" s="57"/>
      <c r="Y6" s="57"/>
      <c r="Z6" s="141"/>
      <c r="AA6" s="57"/>
      <c r="AB6" s="57"/>
      <c r="AC6" s="57"/>
      <c r="AD6" s="147"/>
      <c r="AE6" s="58"/>
      <c r="AF6" s="8"/>
      <c r="AG6" s="165" t="s">
        <v>23</v>
      </c>
      <c r="AH6" s="129" t="str">
        <f>Z28</f>
        <v>Архиерейский Владимир</v>
      </c>
      <c r="AI6" s="126"/>
      <c r="AJ6" s="126"/>
      <c r="AK6" s="126"/>
      <c r="AL6" s="126"/>
      <c r="AM6" s="8"/>
    </row>
    <row r="7" spans="1:39" ht="15.75" customHeight="1" thickBot="1">
      <c r="A7" s="25" t="s">
        <v>21</v>
      </c>
      <c r="B7" s="16"/>
      <c r="C7" s="48"/>
      <c r="D7" s="54"/>
      <c r="E7" s="54"/>
      <c r="F7" s="54"/>
      <c r="G7" s="54"/>
      <c r="H7" s="54"/>
      <c r="I7" s="49"/>
      <c r="J7" s="141"/>
      <c r="K7" s="54"/>
      <c r="L7" s="54"/>
      <c r="M7" s="54"/>
      <c r="N7" s="65">
        <v>5</v>
      </c>
      <c r="O7" s="143" t="str">
        <f ca="1">IF(P8="w",J5,IF(Q8="w",J9,IF(OR(ISBLANK(P8),ISBLANK(Q8)),"",OFFSET(J5,INT(Q8/3)*4,0))))</f>
        <v>Семиков Алексей</v>
      </c>
      <c r="P7" s="55"/>
      <c r="Q7" s="55"/>
      <c r="R7" s="55"/>
      <c r="S7" s="55"/>
      <c r="T7" s="54"/>
      <c r="U7" s="141"/>
      <c r="V7" s="56"/>
      <c r="W7" s="56"/>
      <c r="X7" s="57"/>
      <c r="Y7" s="57"/>
      <c r="Z7" s="141"/>
      <c r="AA7" s="57"/>
      <c r="AB7" s="57"/>
      <c r="AC7" s="57"/>
      <c r="AD7" s="147"/>
      <c r="AE7" s="58"/>
      <c r="AF7" s="8"/>
      <c r="AG7" s="165" t="s">
        <v>24</v>
      </c>
      <c r="AH7" s="129" t="str">
        <f>Z34</f>
        <v>Семиков Алексей</v>
      </c>
      <c r="AI7" s="126"/>
      <c r="AJ7" s="126"/>
      <c r="AK7" s="126"/>
      <c r="AL7" s="126"/>
      <c r="AM7" s="8"/>
    </row>
    <row r="8" spans="1:39" ht="15.75" customHeight="1" thickBot="1" thickTop="1">
      <c r="A8" s="102">
        <v>11</v>
      </c>
      <c r="B8" s="16"/>
      <c r="C8" s="48"/>
      <c r="D8" s="151">
        <v>9</v>
      </c>
      <c r="E8" s="142" t="str">
        <f ca="1">IF(OR(A12&lt;MinIndex,A12&gt;MaxIndex),"",OFFSET('БМЖ лист'!$B$1,A12,0))</f>
        <v>Павлинов Вячеслав</v>
      </c>
      <c r="F8" s="122"/>
      <c r="G8" s="156"/>
      <c r="H8" s="52"/>
      <c r="I8" s="49"/>
      <c r="J8" s="141"/>
      <c r="K8" s="54"/>
      <c r="L8" s="54"/>
      <c r="M8" s="54"/>
      <c r="N8" s="66"/>
      <c r="O8" s="141"/>
      <c r="P8" s="203">
        <v>3</v>
      </c>
      <c r="Q8" s="204">
        <v>2</v>
      </c>
      <c r="R8" s="54"/>
      <c r="S8" s="62"/>
      <c r="T8" s="54"/>
      <c r="U8" s="141"/>
      <c r="V8" s="56"/>
      <c r="W8" s="56"/>
      <c r="X8" s="57"/>
      <c r="Y8" s="57"/>
      <c r="Z8" s="141"/>
      <c r="AA8" s="57"/>
      <c r="AB8" s="57"/>
      <c r="AC8" s="57"/>
      <c r="AD8" s="147"/>
      <c r="AE8" s="58"/>
      <c r="AF8" s="8"/>
      <c r="AG8" s="165" t="s">
        <v>25</v>
      </c>
      <c r="AH8" s="129" t="str">
        <f>Z36</f>
        <v>Кокляев Михаил</v>
      </c>
      <c r="AI8" s="126"/>
      <c r="AJ8" s="126"/>
      <c r="AK8" s="126"/>
      <c r="AL8" s="126"/>
      <c r="AM8" s="8"/>
    </row>
    <row r="9" spans="1:39" ht="15.75" customHeight="1" thickBot="1" thickTop="1">
      <c r="A9" s="102"/>
      <c r="B9" s="16"/>
      <c r="C9" s="48"/>
      <c r="D9" s="54"/>
      <c r="E9" s="49"/>
      <c r="F9" s="49"/>
      <c r="G9" s="50"/>
      <c r="H9" s="51">
        <f>H5+1</f>
        <v>1</v>
      </c>
      <c r="I9" s="52"/>
      <c r="J9" s="143" t="str">
        <f ca="1">IF(K10="w",E8,IF(L10="w",E10,IF(OR(ISBLANK(K10),ISBLANK(L10)),"",OFFSET(E8,INT(L10/3)*2,0))))</f>
        <v>Павлинов Вячеслав</v>
      </c>
      <c r="K9" s="55"/>
      <c r="L9" s="55"/>
      <c r="M9" s="55"/>
      <c r="N9" s="67"/>
      <c r="O9" s="141"/>
      <c r="P9" s="54"/>
      <c r="Q9" s="54"/>
      <c r="R9" s="54"/>
      <c r="S9" s="66"/>
      <c r="T9" s="54"/>
      <c r="U9" s="141"/>
      <c r="V9" s="56"/>
      <c r="W9" s="56"/>
      <c r="X9" s="57"/>
      <c r="Y9" s="57"/>
      <c r="Z9" s="141"/>
      <c r="AA9" s="57"/>
      <c r="AB9" s="57"/>
      <c r="AC9" s="57"/>
      <c r="AD9" s="147"/>
      <c r="AE9" s="58"/>
      <c r="AF9" s="8"/>
      <c r="AG9" s="165" t="s">
        <v>26</v>
      </c>
      <c r="AH9" s="129" t="str">
        <f>O40</f>
        <v>Павлинов Вячеслав</v>
      </c>
      <c r="AI9" s="126"/>
      <c r="AJ9" s="126"/>
      <c r="AK9" s="126"/>
      <c r="AL9" s="126"/>
      <c r="AM9" s="8"/>
    </row>
    <row r="10" spans="1:39" ht="15.75" customHeight="1" thickBot="1" thickTop="1">
      <c r="A10" s="102"/>
      <c r="B10" s="16"/>
      <c r="C10" s="48"/>
      <c r="D10" s="151">
        <v>8</v>
      </c>
      <c r="E10" s="142" t="str">
        <f ca="1">IF(OR(A14&lt;MinIndex,A14&gt;MaxIndex),"",OFFSET('БМЖ лист'!$B$1,A14,0))</f>
        <v>Чернышов Максим</v>
      </c>
      <c r="F10" s="53"/>
      <c r="G10" s="53"/>
      <c r="H10" s="61"/>
      <c r="I10" s="49"/>
      <c r="J10" s="141"/>
      <c r="K10" s="203">
        <v>3</v>
      </c>
      <c r="L10" s="204">
        <v>1</v>
      </c>
      <c r="M10" s="54"/>
      <c r="N10" s="54"/>
      <c r="O10" s="141"/>
      <c r="P10" s="54"/>
      <c r="Q10" s="54"/>
      <c r="R10" s="54"/>
      <c r="S10" s="66"/>
      <c r="T10" s="54"/>
      <c r="U10" s="141"/>
      <c r="V10" s="56"/>
      <c r="W10" s="56"/>
      <c r="X10" s="57"/>
      <c r="Y10" s="57"/>
      <c r="Z10" s="141"/>
      <c r="AA10" s="57"/>
      <c r="AB10" s="57"/>
      <c r="AC10" s="57"/>
      <c r="AD10" s="147"/>
      <c r="AE10" s="58"/>
      <c r="AF10" s="8"/>
      <c r="AG10" s="165" t="s">
        <v>27</v>
      </c>
      <c r="AH10" s="129" t="str">
        <f>O44</f>
        <v>Полянсков Андрей</v>
      </c>
      <c r="AI10" s="126"/>
      <c r="AJ10" s="126"/>
      <c r="AK10" s="126"/>
      <c r="AL10" s="126"/>
      <c r="AM10" s="8"/>
    </row>
    <row r="11" spans="1:39" ht="15.75" customHeight="1" thickBot="1" thickTop="1">
      <c r="A11" s="102">
        <v>1</v>
      </c>
      <c r="B11" s="16"/>
      <c r="C11" s="48"/>
      <c r="D11" s="54"/>
      <c r="E11" s="49"/>
      <c r="F11" s="49"/>
      <c r="G11" s="50"/>
      <c r="H11" s="49"/>
      <c r="I11" s="49"/>
      <c r="J11" s="141"/>
      <c r="K11" s="54"/>
      <c r="L11" s="54"/>
      <c r="M11" s="54"/>
      <c r="N11" s="54"/>
      <c r="O11" s="141"/>
      <c r="P11" s="54"/>
      <c r="Q11" s="54"/>
      <c r="R11" s="54"/>
      <c r="S11" s="65">
        <v>9</v>
      </c>
      <c r="T11" s="101"/>
      <c r="U11" s="143" t="str">
        <f ca="1">IF(V12="w",O7,IF(W12="w",O15,IF(OR(ISBLANK(V12),ISBLANK(W12)),"",OFFSET(O7,INT(W12/3)*8,0))))</f>
        <v>Гришин Андрей</v>
      </c>
      <c r="V11" s="68"/>
      <c r="W11" s="68"/>
      <c r="X11" s="69"/>
      <c r="Y11" s="69"/>
      <c r="Z11" s="141"/>
      <c r="AA11" s="57"/>
      <c r="AB11" s="57"/>
      <c r="AC11" s="57"/>
      <c r="AD11" s="147"/>
      <c r="AE11" s="58"/>
      <c r="AF11" s="8"/>
      <c r="AG11" s="165" t="s">
        <v>28</v>
      </c>
      <c r="AH11" s="129" t="str">
        <f>J46</f>
        <v>Кондрашкин Андрей</v>
      </c>
      <c r="AI11" s="126"/>
      <c r="AJ11" s="126"/>
      <c r="AK11" s="126"/>
      <c r="AL11" s="126"/>
      <c r="AM11" s="8"/>
    </row>
    <row r="12" spans="1:39" ht="15.75" customHeight="1" thickBot="1" thickTop="1">
      <c r="A12" s="102">
        <v>15</v>
      </c>
      <c r="B12" s="16"/>
      <c r="C12" s="48"/>
      <c r="D12" s="151">
        <v>5</v>
      </c>
      <c r="E12" s="142" t="str">
        <f ca="1">IF(OR(A16&lt;MinIndex,A16&gt;MaxIndex),"",OFFSET('БМЖ лист'!$B$1,A16,0))</f>
        <v>Кондрашкин Андрей</v>
      </c>
      <c r="F12" s="53"/>
      <c r="G12" s="53"/>
      <c r="H12" s="52"/>
      <c r="I12" s="49"/>
      <c r="J12" s="141"/>
      <c r="K12" s="54"/>
      <c r="L12" s="54"/>
      <c r="M12" s="54"/>
      <c r="N12" s="54"/>
      <c r="O12" s="141"/>
      <c r="P12" s="54"/>
      <c r="Q12" s="54"/>
      <c r="R12" s="54"/>
      <c r="S12" s="66"/>
      <c r="T12" s="54"/>
      <c r="U12" s="141"/>
      <c r="V12" s="203">
        <v>1</v>
      </c>
      <c r="W12" s="204">
        <v>3</v>
      </c>
      <c r="X12" s="54"/>
      <c r="Y12" s="62"/>
      <c r="Z12" s="141"/>
      <c r="AA12" s="57"/>
      <c r="AB12" s="57"/>
      <c r="AC12" s="57"/>
      <c r="AD12" s="147"/>
      <c r="AE12" s="58"/>
      <c r="AF12" s="8"/>
      <c r="AG12" s="165" t="s">
        <v>29</v>
      </c>
      <c r="AH12" s="129" t="str">
        <f>J48</f>
        <v>Михеев Даниил</v>
      </c>
      <c r="AI12" s="126"/>
      <c r="AJ12" s="126"/>
      <c r="AK12" s="126"/>
      <c r="AL12" s="126"/>
      <c r="AM12" s="8"/>
    </row>
    <row r="13" spans="1:39" ht="15.75" customHeight="1" thickBot="1" thickTop="1">
      <c r="A13" s="102"/>
      <c r="B13" s="16"/>
      <c r="C13" s="48"/>
      <c r="D13" s="54"/>
      <c r="E13" s="49"/>
      <c r="F13" s="49"/>
      <c r="G13" s="50"/>
      <c r="H13" s="51">
        <f>H9+1</f>
        <v>2</v>
      </c>
      <c r="I13" s="52"/>
      <c r="J13" s="143" t="str">
        <f ca="1">IF(K14="w",E12,IF(L14="w",E14,IF(OR(ISBLANK(K14),ISBLANK(L14)),"",OFFSET(E12,INT(L14/3)*2,0))))</f>
        <v>Кондрашкин Андрей</v>
      </c>
      <c r="K13" s="55"/>
      <c r="L13" s="55"/>
      <c r="M13" s="55"/>
      <c r="N13" s="55"/>
      <c r="O13" s="141"/>
      <c r="P13" s="54"/>
      <c r="Q13" s="54"/>
      <c r="R13" s="54"/>
      <c r="S13" s="66"/>
      <c r="T13" s="54"/>
      <c r="U13" s="141"/>
      <c r="V13" s="56"/>
      <c r="W13" s="56"/>
      <c r="X13" s="57"/>
      <c r="Y13" s="91"/>
      <c r="Z13" s="141"/>
      <c r="AA13" s="57"/>
      <c r="AB13" s="57"/>
      <c r="AC13" s="57"/>
      <c r="AD13" s="147"/>
      <c r="AE13" s="58"/>
      <c r="AF13" s="8"/>
      <c r="AG13" s="165" t="s">
        <v>17</v>
      </c>
      <c r="AH13" s="129" t="str">
        <f>O53</f>
        <v>Широлапов Виталий</v>
      </c>
      <c r="AI13" s="126"/>
      <c r="AJ13" s="126"/>
      <c r="AK13" s="126"/>
      <c r="AL13" s="126"/>
      <c r="AM13" s="8"/>
    </row>
    <row r="14" spans="1:39" ht="15.75" customHeight="1" thickBot="1" thickTop="1">
      <c r="A14" s="102">
        <v>17</v>
      </c>
      <c r="B14" s="16"/>
      <c r="C14" s="48"/>
      <c r="D14" s="151">
        <v>12</v>
      </c>
      <c r="E14" s="142" t="str">
        <f ca="1">IF(OR(A18&lt;MinIndex,A18&gt;MaxIndex),"",OFFSET('БМЖ лист'!$B$1,A18,0))</f>
        <v>Зеленов Максим</v>
      </c>
      <c r="F14" s="53"/>
      <c r="G14" s="53"/>
      <c r="H14" s="61"/>
      <c r="I14" s="49"/>
      <c r="J14" s="141"/>
      <c r="K14" s="203" t="s">
        <v>73</v>
      </c>
      <c r="L14" s="204" t="s">
        <v>74</v>
      </c>
      <c r="M14" s="54"/>
      <c r="N14" s="62"/>
      <c r="O14" s="141"/>
      <c r="P14" s="54"/>
      <c r="Q14" s="54"/>
      <c r="R14" s="54"/>
      <c r="S14" s="66"/>
      <c r="T14" s="54"/>
      <c r="U14" s="141"/>
      <c r="V14" s="56"/>
      <c r="W14" s="56"/>
      <c r="X14" s="57"/>
      <c r="Y14" s="91"/>
      <c r="Z14" s="141"/>
      <c r="AA14" s="57"/>
      <c r="AB14" s="57"/>
      <c r="AC14" s="57"/>
      <c r="AD14" s="147"/>
      <c r="AE14" s="58"/>
      <c r="AF14" s="8"/>
      <c r="AG14" s="165" t="s">
        <v>18</v>
      </c>
      <c r="AH14" s="129" t="str">
        <f>O57</f>
        <v>Чернышов Максим</v>
      </c>
      <c r="AI14" s="126"/>
      <c r="AJ14" s="126"/>
      <c r="AK14" s="126"/>
      <c r="AL14" s="126"/>
      <c r="AM14" s="8"/>
    </row>
    <row r="15" spans="1:39" ht="15.75" customHeight="1" thickBot="1" thickTop="1">
      <c r="A15" s="102"/>
      <c r="B15" s="16"/>
      <c r="C15" s="48"/>
      <c r="D15" s="54"/>
      <c r="E15" s="49"/>
      <c r="F15" s="49"/>
      <c r="G15" s="50"/>
      <c r="H15" s="49"/>
      <c r="I15" s="49"/>
      <c r="J15" s="141"/>
      <c r="K15" s="54"/>
      <c r="L15" s="54"/>
      <c r="M15" s="54"/>
      <c r="N15" s="65">
        <v>6</v>
      </c>
      <c r="O15" s="143" t="str">
        <f ca="1">IF(P16="w",J13,IF(Q16="w",J17,IF(OR(ISBLANK(P16),ISBLANK(Q16)),"",OFFSET(J13,INT(Q16/3)*4,0))))</f>
        <v>Гришин Андрей</v>
      </c>
      <c r="P15" s="55"/>
      <c r="Q15" s="55"/>
      <c r="R15" s="55"/>
      <c r="S15" s="67"/>
      <c r="T15" s="54"/>
      <c r="U15" s="141"/>
      <c r="V15" s="56"/>
      <c r="W15" s="56"/>
      <c r="X15" s="57"/>
      <c r="Y15" s="91"/>
      <c r="Z15" s="141"/>
      <c r="AA15" s="57"/>
      <c r="AB15" s="57"/>
      <c r="AC15" s="57"/>
      <c r="AD15" s="147"/>
      <c r="AE15" s="58"/>
      <c r="AF15" s="8"/>
      <c r="AG15" s="165" t="s">
        <v>19</v>
      </c>
      <c r="AH15" s="129" t="str">
        <f>J59</f>
        <v>Красковский Ян</v>
      </c>
      <c r="AI15" s="126"/>
      <c r="AJ15" s="126"/>
      <c r="AK15" s="126"/>
      <c r="AL15" s="126"/>
      <c r="AM15" s="8"/>
    </row>
    <row r="16" spans="1:39" ht="15.75" customHeight="1" thickBot="1" thickTop="1">
      <c r="A16" s="102">
        <v>18</v>
      </c>
      <c r="B16" s="16"/>
      <c r="C16" s="48"/>
      <c r="D16" s="49"/>
      <c r="E16" s="49"/>
      <c r="F16" s="141"/>
      <c r="G16" s="141"/>
      <c r="H16" s="141"/>
      <c r="I16" s="141"/>
      <c r="J16" s="141"/>
      <c r="K16" s="54"/>
      <c r="L16" s="54"/>
      <c r="M16" s="54"/>
      <c r="N16" s="66"/>
      <c r="O16" s="141"/>
      <c r="P16" s="203">
        <v>0</v>
      </c>
      <c r="Q16" s="204">
        <v>3</v>
      </c>
      <c r="R16" s="54"/>
      <c r="S16" s="54"/>
      <c r="T16" s="54"/>
      <c r="U16" s="141"/>
      <c r="V16" s="56"/>
      <c r="W16" s="56"/>
      <c r="X16" s="57"/>
      <c r="Y16" s="91"/>
      <c r="Z16" s="141"/>
      <c r="AA16" s="57"/>
      <c r="AB16" s="57"/>
      <c r="AC16" s="57"/>
      <c r="AD16" s="147"/>
      <c r="AE16" s="58"/>
      <c r="AF16" s="8"/>
      <c r="AG16" s="165" t="s">
        <v>20</v>
      </c>
      <c r="AH16" s="129" t="str">
        <f>J61</f>
        <v>Зеленов Максим</v>
      </c>
      <c r="AI16" s="126"/>
      <c r="AJ16" s="126"/>
      <c r="AK16" s="126"/>
      <c r="AL16" s="126"/>
      <c r="AM16" s="8"/>
    </row>
    <row r="17" spans="1:39" ht="15.75" customHeight="1" thickTop="1">
      <c r="A17" s="102"/>
      <c r="B17" s="16"/>
      <c r="C17" s="48"/>
      <c r="D17" s="54"/>
      <c r="E17" s="54"/>
      <c r="F17" s="54"/>
      <c r="G17" s="54"/>
      <c r="H17" s="54"/>
      <c r="I17" s="52"/>
      <c r="J17" s="143" t="str">
        <f>E18</f>
        <v>Гришин Андрей</v>
      </c>
      <c r="K17" s="55"/>
      <c r="L17" s="55"/>
      <c r="M17" s="55"/>
      <c r="N17" s="67"/>
      <c r="O17" s="141"/>
      <c r="P17" s="54"/>
      <c r="Q17" s="54"/>
      <c r="R17" s="54"/>
      <c r="S17" s="54"/>
      <c r="T17" s="54"/>
      <c r="U17" s="141"/>
      <c r="V17" s="56"/>
      <c r="W17" s="56"/>
      <c r="X17" s="57"/>
      <c r="Y17" s="91"/>
      <c r="Z17" s="141"/>
      <c r="AA17" s="57"/>
      <c r="AB17" s="57"/>
      <c r="AC17" s="57"/>
      <c r="AD17" s="147"/>
      <c r="AE17" s="58"/>
      <c r="AF17" s="8"/>
      <c r="AG17" s="126"/>
      <c r="AH17" s="126"/>
      <c r="AI17" s="126"/>
      <c r="AJ17" s="126"/>
      <c r="AK17" s="126"/>
      <c r="AL17" s="126"/>
      <c r="AM17" s="8"/>
    </row>
    <row r="18" spans="1:39" ht="15.75" customHeight="1">
      <c r="A18" s="102">
        <v>5</v>
      </c>
      <c r="B18" s="16"/>
      <c r="C18" s="48"/>
      <c r="D18" s="151">
        <v>4</v>
      </c>
      <c r="E18" s="142" t="str">
        <f ca="1">IF(OR(A22&lt;MinIndex,A22&gt;MaxIndex),"",OFFSET('БМЖ лист'!$B$1,A22,0))</f>
        <v>Гришин Андрей</v>
      </c>
      <c r="F18" s="53"/>
      <c r="G18" s="53"/>
      <c r="H18" s="61"/>
      <c r="I18" s="49"/>
      <c r="J18" s="54"/>
      <c r="K18" s="54"/>
      <c r="L18" s="54"/>
      <c r="M18" s="54"/>
      <c r="N18" s="54"/>
      <c r="O18" s="141"/>
      <c r="P18" s="54"/>
      <c r="Q18" s="54"/>
      <c r="R18" s="54"/>
      <c r="S18" s="54"/>
      <c r="T18" s="54"/>
      <c r="U18" s="141"/>
      <c r="V18" s="56"/>
      <c r="W18" s="56"/>
      <c r="X18" s="57"/>
      <c r="Y18" s="91"/>
      <c r="Z18" s="141"/>
      <c r="AA18" s="57"/>
      <c r="AB18" s="57"/>
      <c r="AC18" s="57"/>
      <c r="AD18" s="147"/>
      <c r="AE18" s="58"/>
      <c r="AF18" s="8"/>
      <c r="AG18" s="126"/>
      <c r="AH18" s="126"/>
      <c r="AI18" s="126"/>
      <c r="AJ18" s="126"/>
      <c r="AK18" s="126"/>
      <c r="AL18" s="126"/>
      <c r="AM18" s="8"/>
    </row>
    <row r="19" spans="1:39" ht="15.75" customHeight="1" thickBot="1">
      <c r="A19" s="102"/>
      <c r="B19" s="16"/>
      <c r="C19" s="48"/>
      <c r="D19" s="54"/>
      <c r="E19" s="49"/>
      <c r="F19" s="49"/>
      <c r="G19" s="50"/>
      <c r="H19" s="49"/>
      <c r="I19" s="49"/>
      <c r="J19" s="141"/>
      <c r="K19" s="54"/>
      <c r="L19" s="54"/>
      <c r="M19" s="54"/>
      <c r="N19" s="54"/>
      <c r="O19" s="141"/>
      <c r="P19" s="54"/>
      <c r="Q19" s="54"/>
      <c r="R19" s="54"/>
      <c r="S19" s="54"/>
      <c r="T19" s="54"/>
      <c r="U19" s="141"/>
      <c r="V19" s="56"/>
      <c r="W19" s="56"/>
      <c r="X19" s="57"/>
      <c r="Y19" s="91">
        <v>11</v>
      </c>
      <c r="Z19" s="143" t="str">
        <f ca="1">IF(AA20="w",U11,IF(AB20="w",U27,IF(OR(ISBLANK(AA20),ISBLANK(AB20)),"",OFFSET(U11,INT(AB20/3)*16,0))))</f>
        <v>Гришин Андрей</v>
      </c>
      <c r="AA19" s="68"/>
      <c r="AB19" s="68"/>
      <c r="AC19" s="69"/>
      <c r="AD19" s="146">
        <v>9</v>
      </c>
      <c r="AE19" s="87"/>
      <c r="AF19" s="8"/>
      <c r="AG19" s="126"/>
      <c r="AH19" s="126"/>
      <c r="AI19" s="126"/>
      <c r="AJ19" s="126"/>
      <c r="AK19" s="126"/>
      <c r="AL19" s="126"/>
      <c r="AM19" s="8"/>
    </row>
    <row r="20" spans="1:39" ht="15.75" customHeight="1" thickBot="1" thickTop="1">
      <c r="A20" s="102"/>
      <c r="B20" s="16"/>
      <c r="C20" s="48"/>
      <c r="D20" s="151">
        <v>3</v>
      </c>
      <c r="E20" s="142" t="str">
        <f ca="1">IF(OR(A24&lt;MinIndex,A24&gt;MaxIndex),"",OFFSET('БМЖ лист'!$B$1,A24,0))</f>
        <v>Полянсков Андрей</v>
      </c>
      <c r="F20" s="53"/>
      <c r="G20" s="53"/>
      <c r="H20" s="52"/>
      <c r="I20" s="49"/>
      <c r="J20" s="141"/>
      <c r="K20" s="54"/>
      <c r="L20" s="54"/>
      <c r="M20" s="54"/>
      <c r="N20" s="54"/>
      <c r="O20" s="141"/>
      <c r="P20" s="54"/>
      <c r="Q20" s="54"/>
      <c r="R20" s="54"/>
      <c r="S20" s="54"/>
      <c r="T20" s="54"/>
      <c r="U20" s="141"/>
      <c r="V20" s="56"/>
      <c r="W20" s="56"/>
      <c r="X20" s="57"/>
      <c r="Y20" s="91"/>
      <c r="Z20" s="141"/>
      <c r="AA20" s="203">
        <v>3</v>
      </c>
      <c r="AB20" s="204">
        <v>0</v>
      </c>
      <c r="AC20" s="57"/>
      <c r="AD20" s="147"/>
      <c r="AE20" s="58"/>
      <c r="AF20" s="26"/>
      <c r="AG20" s="126"/>
      <c r="AH20" s="126"/>
      <c r="AI20" s="126"/>
      <c r="AJ20" s="126"/>
      <c r="AK20" s="126"/>
      <c r="AL20" s="126"/>
      <c r="AM20" s="8"/>
    </row>
    <row r="21" spans="1:39" ht="15.75" customHeight="1" thickTop="1">
      <c r="A21" s="102"/>
      <c r="B21" s="16"/>
      <c r="C21" s="48"/>
      <c r="D21" s="54"/>
      <c r="E21" s="49"/>
      <c r="F21" s="49"/>
      <c r="G21" s="50"/>
      <c r="H21" s="51"/>
      <c r="I21" s="52"/>
      <c r="J21" s="143" t="str">
        <f>E20</f>
        <v>Полянсков Андрей</v>
      </c>
      <c r="K21" s="55"/>
      <c r="L21" s="55"/>
      <c r="M21" s="55"/>
      <c r="N21" s="55"/>
      <c r="O21" s="141"/>
      <c r="P21" s="54"/>
      <c r="Q21" s="54"/>
      <c r="R21" s="54"/>
      <c r="S21" s="54"/>
      <c r="T21" s="54"/>
      <c r="U21" s="141"/>
      <c r="V21" s="56"/>
      <c r="W21" s="56"/>
      <c r="X21" s="57"/>
      <c r="Y21" s="91"/>
      <c r="Z21" s="141"/>
      <c r="AA21" s="57"/>
      <c r="AB21" s="57"/>
      <c r="AC21" s="57"/>
      <c r="AD21" s="147"/>
      <c r="AE21" s="58"/>
      <c r="AF21" s="8"/>
      <c r="AG21" s="126"/>
      <c r="AH21" s="126"/>
      <c r="AI21" s="126"/>
      <c r="AJ21" s="126"/>
      <c r="AK21" s="8"/>
      <c r="AL21" s="8"/>
      <c r="AM21" s="8"/>
    </row>
    <row r="22" spans="1:39" ht="15.75" customHeight="1">
      <c r="A22" s="102">
        <v>12</v>
      </c>
      <c r="B22" s="16"/>
      <c r="C22" s="48"/>
      <c r="D22" s="54"/>
      <c r="E22" s="141">
        <f ca="1">IF(F23="w",#REF!,IF(G23="w",#REF!,IF(OR(ISBLANK(F23),ISBLANK(G23)),"",OFFSET(#REF!,INT(G23/3)*2,0))))</f>
      </c>
      <c r="F22" s="49"/>
      <c r="G22" s="157"/>
      <c r="H22" s="49"/>
      <c r="I22" s="49"/>
      <c r="J22" s="49"/>
      <c r="K22" s="49"/>
      <c r="L22" s="49"/>
      <c r="M22" s="49"/>
      <c r="N22" s="62"/>
      <c r="O22" s="141"/>
      <c r="P22" s="54"/>
      <c r="Q22" s="54"/>
      <c r="R22" s="54"/>
      <c r="S22" s="54"/>
      <c r="T22" s="54"/>
      <c r="U22" s="141"/>
      <c r="V22" s="56"/>
      <c r="W22" s="56"/>
      <c r="X22" s="57"/>
      <c r="Y22" s="91"/>
      <c r="Z22" s="141"/>
      <c r="AA22" s="57"/>
      <c r="AB22" s="57"/>
      <c r="AC22" s="57"/>
      <c r="AD22" s="147"/>
      <c r="AE22" s="58"/>
      <c r="AF22" s="8"/>
      <c r="AG22" s="126"/>
      <c r="AH22" s="126"/>
      <c r="AI22" s="126"/>
      <c r="AJ22" s="126"/>
      <c r="AK22" s="8"/>
      <c r="AL22" s="8"/>
      <c r="AM22" s="8"/>
    </row>
    <row r="23" spans="1:39" ht="15.75" customHeight="1" thickBot="1">
      <c r="A23" s="102"/>
      <c r="B23" s="16"/>
      <c r="C23" s="48"/>
      <c r="D23" s="49"/>
      <c r="E23" s="49"/>
      <c r="F23" s="49"/>
      <c r="G23" s="49"/>
      <c r="H23" s="49"/>
      <c r="I23" s="49"/>
      <c r="J23" s="141"/>
      <c r="K23" s="54"/>
      <c r="L23" s="54"/>
      <c r="M23" s="54"/>
      <c r="N23" s="65">
        <v>7</v>
      </c>
      <c r="O23" s="143" t="str">
        <f ca="1">IF(P24="w",J21,IF(Q24="w",J25,IF(OR(ISBLANK(P24),ISBLANK(Q24)),"",OFFSET(J21,INT(Q24/3)*4,0))))</f>
        <v>Архиерейский Владимир</v>
      </c>
      <c r="P23" s="55"/>
      <c r="Q23" s="55"/>
      <c r="R23" s="55"/>
      <c r="S23" s="55"/>
      <c r="T23" s="54"/>
      <c r="U23" s="141"/>
      <c r="V23" s="56"/>
      <c r="W23" s="56"/>
      <c r="X23" s="57"/>
      <c r="Y23" s="91"/>
      <c r="Z23" s="141"/>
      <c r="AA23" s="57"/>
      <c r="AB23" s="57"/>
      <c r="AC23" s="57"/>
      <c r="AD23" s="147"/>
      <c r="AE23" s="58"/>
      <c r="AF23" s="8"/>
      <c r="AG23" s="126"/>
      <c r="AH23" s="126"/>
      <c r="AI23" s="126"/>
      <c r="AJ23" s="126"/>
      <c r="AK23" s="8"/>
      <c r="AL23" s="8"/>
      <c r="AM23" s="8"/>
    </row>
    <row r="24" spans="1:39" ht="15.75" customHeight="1" thickBot="1" thickTop="1">
      <c r="A24" s="102">
        <v>13</v>
      </c>
      <c r="B24" s="16"/>
      <c r="C24" s="48"/>
      <c r="D24" s="151">
        <v>11</v>
      </c>
      <c r="E24" s="142" t="str">
        <f ca="1">IF(OR(A28&lt;MinIndex,A28&gt;MaxIndex),"",OFFSET('БМЖ лист'!$B$1,A28,0))</f>
        <v>Красковский Ян</v>
      </c>
      <c r="F24" s="53"/>
      <c r="G24" s="53"/>
      <c r="H24" s="52"/>
      <c r="I24" s="49"/>
      <c r="J24" s="141"/>
      <c r="K24" s="54"/>
      <c r="L24" s="54"/>
      <c r="M24" s="54"/>
      <c r="N24" s="66"/>
      <c r="O24" s="141"/>
      <c r="P24" s="203">
        <v>2</v>
      </c>
      <c r="Q24" s="204">
        <v>3</v>
      </c>
      <c r="R24" s="54"/>
      <c r="S24" s="62"/>
      <c r="T24" s="54"/>
      <c r="U24" s="141"/>
      <c r="V24" s="56"/>
      <c r="W24" s="56"/>
      <c r="X24" s="57"/>
      <c r="Y24" s="91"/>
      <c r="Z24" s="141"/>
      <c r="AA24" s="57"/>
      <c r="AB24" s="57"/>
      <c r="AC24" s="57"/>
      <c r="AD24" s="147"/>
      <c r="AE24" s="58"/>
      <c r="AF24" s="8"/>
      <c r="AG24" s="126"/>
      <c r="AH24" s="126"/>
      <c r="AI24" s="126"/>
      <c r="AJ24" s="126"/>
      <c r="AK24" s="8"/>
      <c r="AL24" s="8"/>
      <c r="AM24" s="8"/>
    </row>
    <row r="25" spans="1:39" ht="15.75" customHeight="1" thickBot="1" thickTop="1">
      <c r="A25" s="102"/>
      <c r="B25" s="16"/>
      <c r="C25" s="48"/>
      <c r="D25" s="54"/>
      <c r="E25" s="49"/>
      <c r="F25" s="49"/>
      <c r="G25" s="50"/>
      <c r="H25" s="51">
        <v>3</v>
      </c>
      <c r="I25" s="52"/>
      <c r="J25" s="143" t="str">
        <f ca="1">IF(K26="w",E24,IF(L26="w",E26,IF(OR(ISBLANK(K26),ISBLANK(L26)),"",OFFSET(E24,INT(L26/3)*2,0))))</f>
        <v>Архиерейский Владимир</v>
      </c>
      <c r="K25" s="55"/>
      <c r="L25" s="55"/>
      <c r="M25" s="55"/>
      <c r="N25" s="67"/>
      <c r="O25" s="141"/>
      <c r="P25" s="54"/>
      <c r="Q25" s="54"/>
      <c r="R25" s="54"/>
      <c r="S25" s="66"/>
      <c r="T25" s="54"/>
      <c r="U25" s="141"/>
      <c r="V25" s="56"/>
      <c r="W25" s="56"/>
      <c r="X25" s="57"/>
      <c r="Y25" s="91"/>
      <c r="Z25" s="141"/>
      <c r="AA25" s="57"/>
      <c r="AB25" s="57"/>
      <c r="AC25" s="57"/>
      <c r="AD25" s="147"/>
      <c r="AE25" s="58"/>
      <c r="AF25" s="8"/>
      <c r="AG25" s="126"/>
      <c r="AH25" s="126"/>
      <c r="AI25" s="126"/>
      <c r="AJ25" s="126"/>
      <c r="AK25" s="126"/>
      <c r="AL25" s="126"/>
      <c r="AM25" s="8"/>
    </row>
    <row r="26" spans="1:39" ht="15.75" customHeight="1" thickBot="1" thickTop="1">
      <c r="A26" s="102"/>
      <c r="B26" s="16"/>
      <c r="C26" s="48"/>
      <c r="D26" s="151">
        <v>6</v>
      </c>
      <c r="E26" s="142" t="str">
        <f ca="1">IF(OR(A30&lt;MinIndex,A30&gt;MaxIndex),"",OFFSET('БМЖ лист'!$B$1,A30,0))</f>
        <v>Архиерейский Владимир</v>
      </c>
      <c r="F26" s="53"/>
      <c r="G26" s="53"/>
      <c r="H26" s="61"/>
      <c r="I26" s="49"/>
      <c r="J26" s="141"/>
      <c r="K26" s="203" t="s">
        <v>74</v>
      </c>
      <c r="L26" s="204" t="s">
        <v>73</v>
      </c>
      <c r="M26" s="54"/>
      <c r="N26" s="54"/>
      <c r="O26" s="141"/>
      <c r="P26" s="54"/>
      <c r="Q26" s="54"/>
      <c r="R26" s="54"/>
      <c r="S26" s="66"/>
      <c r="T26" s="54"/>
      <c r="U26" s="141"/>
      <c r="V26" s="56"/>
      <c r="W26" s="56"/>
      <c r="X26" s="57"/>
      <c r="Y26" s="91"/>
      <c r="Z26" s="141"/>
      <c r="AA26" s="57"/>
      <c r="AB26" s="57"/>
      <c r="AC26" s="57"/>
      <c r="AD26" s="147"/>
      <c r="AE26" s="58"/>
      <c r="AF26" s="8"/>
      <c r="AG26" s="133" t="s">
        <v>6</v>
      </c>
      <c r="AH26" s="130" t="s">
        <v>2</v>
      </c>
      <c r="AI26" s="130" t="s">
        <v>3</v>
      </c>
      <c r="AJ26" s="130" t="s">
        <v>4</v>
      </c>
      <c r="AK26" s="130" t="s">
        <v>5</v>
      </c>
      <c r="AL26" s="127"/>
      <c r="AM26" s="8"/>
    </row>
    <row r="27" spans="1:39" ht="15.75" customHeight="1" thickBot="1" thickTop="1">
      <c r="A27" s="102"/>
      <c r="B27" s="16"/>
      <c r="C27" s="48"/>
      <c r="D27" s="54"/>
      <c r="E27" s="49"/>
      <c r="F27" s="49"/>
      <c r="G27" s="50"/>
      <c r="H27" s="49"/>
      <c r="I27" s="49"/>
      <c r="J27" s="141"/>
      <c r="K27" s="54"/>
      <c r="L27" s="54"/>
      <c r="M27" s="54"/>
      <c r="N27" s="54"/>
      <c r="O27" s="141"/>
      <c r="P27" s="54"/>
      <c r="Q27" s="54"/>
      <c r="R27" s="54"/>
      <c r="S27" s="65">
        <v>10</v>
      </c>
      <c r="T27" s="101"/>
      <c r="U27" s="143" t="str">
        <f ca="1">IF(V28="w",O23,IF(W28="w",O31,IF(OR(ISBLANK(V28),ISBLANK(W28)),"",OFFSET(O23,INT(W28/3)*8,0))))</f>
        <v>Архиерейский Владимир</v>
      </c>
      <c r="V27" s="68"/>
      <c r="W27" s="68"/>
      <c r="X27" s="69"/>
      <c r="Y27" s="92"/>
      <c r="Z27" s="141"/>
      <c r="AA27" s="57"/>
      <c r="AB27" s="57"/>
      <c r="AC27" s="57"/>
      <c r="AD27" s="147"/>
      <c r="AE27" s="58"/>
      <c r="AF27" s="8"/>
      <c r="AG27" s="135">
        <v>1</v>
      </c>
      <c r="AH27" s="131" t="str">
        <f>E8</f>
        <v>Павлинов Вячеслав</v>
      </c>
      <c r="AI27" s="131" t="str">
        <f>E10</f>
        <v>Чернышов Максим</v>
      </c>
      <c r="AJ27" s="137">
        <f>K10</f>
        <v>3</v>
      </c>
      <c r="AK27" s="137">
        <f>L10</f>
        <v>1</v>
      </c>
      <c r="AL27" s="138"/>
      <c r="AM27" s="8"/>
    </row>
    <row r="28" spans="1:39" ht="15.75" customHeight="1" thickBot="1" thickTop="1">
      <c r="A28" s="102">
        <v>19</v>
      </c>
      <c r="B28" s="16"/>
      <c r="C28" s="48"/>
      <c r="D28" s="151">
        <v>7</v>
      </c>
      <c r="E28" s="142">
        <f ca="1">IF(OR(A32&lt;MinIndex,A32&gt;MaxIndex),"",OFFSET('БМЖ лист'!$B$1,A32,0))</f>
      </c>
      <c r="F28" s="53"/>
      <c r="G28" s="53"/>
      <c r="H28" s="52"/>
      <c r="I28" s="49"/>
      <c r="J28" s="141"/>
      <c r="K28" s="54"/>
      <c r="L28" s="54"/>
      <c r="M28" s="54"/>
      <c r="N28" s="54"/>
      <c r="O28" s="141"/>
      <c r="P28" s="54"/>
      <c r="Q28" s="54"/>
      <c r="R28" s="54"/>
      <c r="S28" s="66"/>
      <c r="T28" s="54"/>
      <c r="U28" s="141"/>
      <c r="V28" s="203">
        <v>3</v>
      </c>
      <c r="W28" s="204">
        <v>2</v>
      </c>
      <c r="X28" s="57"/>
      <c r="Y28" s="57"/>
      <c r="Z28" s="143" t="str">
        <f ca="1">IF(AA20="w",U27,IF(AB20="w",U11,IF(OR(ISBLANK(AA20),ISBLANK(AB20)),"",OFFSET(U11,INT(AA20/3)*16,0))))</f>
        <v>Архиерейский Владимир</v>
      </c>
      <c r="AA28" s="69"/>
      <c r="AB28" s="69"/>
      <c r="AC28" s="69"/>
      <c r="AD28" s="146">
        <v>10</v>
      </c>
      <c r="AE28" s="58"/>
      <c r="AF28" s="8"/>
      <c r="AG28" s="135">
        <f>1+AG27</f>
        <v>2</v>
      </c>
      <c r="AH28" s="131" t="str">
        <f>E12</f>
        <v>Кондрашкин Андрей</v>
      </c>
      <c r="AI28" s="131" t="str">
        <f>E14</f>
        <v>Зеленов Максим</v>
      </c>
      <c r="AJ28" s="137" t="str">
        <f>K14</f>
        <v>W</v>
      </c>
      <c r="AK28" s="137" t="str">
        <f>L14</f>
        <v>L</v>
      </c>
      <c r="AL28" s="138"/>
      <c r="AM28" s="8"/>
    </row>
    <row r="29" spans="1:39" ht="15.75" customHeight="1" thickBot="1" thickTop="1">
      <c r="A29" s="102"/>
      <c r="B29" s="16"/>
      <c r="C29" s="48"/>
      <c r="D29" s="54"/>
      <c r="E29" s="49"/>
      <c r="F29" s="49"/>
      <c r="G29" s="50"/>
      <c r="H29" s="51">
        <f>H25+1</f>
        <v>4</v>
      </c>
      <c r="I29" s="52"/>
      <c r="J29" s="143" t="s">
        <v>60</v>
      </c>
      <c r="K29" s="55"/>
      <c r="L29" s="55"/>
      <c r="M29" s="55"/>
      <c r="N29" s="55"/>
      <c r="O29" s="141"/>
      <c r="P29" s="54"/>
      <c r="Q29" s="54"/>
      <c r="R29" s="54"/>
      <c r="S29" s="66"/>
      <c r="T29" s="49"/>
      <c r="U29" s="141"/>
      <c r="V29" s="56"/>
      <c r="W29" s="56"/>
      <c r="X29" s="57"/>
      <c r="Y29" s="57"/>
      <c r="Z29" s="141"/>
      <c r="AA29" s="57"/>
      <c r="AB29" s="57"/>
      <c r="AC29" s="57"/>
      <c r="AD29" s="147"/>
      <c r="AE29" s="87"/>
      <c r="AF29" s="8"/>
      <c r="AG29" s="135">
        <f aca="true" t="shared" si="0" ref="AG29:AG46">1+AG28</f>
        <v>3</v>
      </c>
      <c r="AH29" s="131" t="str">
        <f>E24</f>
        <v>Красковский Ян</v>
      </c>
      <c r="AI29" s="131" t="str">
        <f>E26</f>
        <v>Архиерейский Владимир</v>
      </c>
      <c r="AJ29" s="137" t="str">
        <f>K26</f>
        <v>L</v>
      </c>
      <c r="AK29" s="137" t="str">
        <f>L26</f>
        <v>W</v>
      </c>
      <c r="AL29" s="138"/>
      <c r="AM29" s="8"/>
    </row>
    <row r="30" spans="1:39" ht="15.75" customHeight="1" thickBot="1" thickTop="1">
      <c r="A30" s="102">
        <v>14</v>
      </c>
      <c r="B30" s="16"/>
      <c r="C30" s="48"/>
      <c r="D30" s="151">
        <v>10</v>
      </c>
      <c r="E30" s="142">
        <f ca="1">IF(OR(A34&lt;MinIndex,A34&gt;MaxIndex),"",OFFSET('БМЖ лист'!$B$1,A34,0))</f>
      </c>
      <c r="F30" s="53"/>
      <c r="G30" s="53"/>
      <c r="H30" s="61"/>
      <c r="I30" s="49"/>
      <c r="J30" s="141"/>
      <c r="K30" s="203">
        <v>3</v>
      </c>
      <c r="L30" s="204">
        <v>0</v>
      </c>
      <c r="M30" s="54"/>
      <c r="N30" s="62"/>
      <c r="O30" s="141"/>
      <c r="P30" s="54"/>
      <c r="Q30" s="54"/>
      <c r="R30" s="54"/>
      <c r="S30" s="66"/>
      <c r="T30" s="54"/>
      <c r="U30" s="141"/>
      <c r="V30" s="56"/>
      <c r="W30" s="56"/>
      <c r="X30" s="75"/>
      <c r="Y30" s="158"/>
      <c r="Z30" s="158"/>
      <c r="AA30" s="158"/>
      <c r="AB30" s="158"/>
      <c r="AC30" s="158"/>
      <c r="AD30" s="158"/>
      <c r="AE30" s="58"/>
      <c r="AF30" s="8"/>
      <c r="AG30" s="135">
        <f t="shared" si="0"/>
        <v>4</v>
      </c>
      <c r="AH30" s="131" t="s">
        <v>60</v>
      </c>
      <c r="AI30" s="131" t="s">
        <v>62</v>
      </c>
      <c r="AJ30" s="137">
        <f>K30</f>
        <v>3</v>
      </c>
      <c r="AK30" s="137">
        <f>L30</f>
        <v>0</v>
      </c>
      <c r="AL30" s="138"/>
      <c r="AM30" s="8"/>
    </row>
    <row r="31" spans="1:39" ht="15.75" customHeight="1" thickBot="1" thickTop="1">
      <c r="A31" s="102"/>
      <c r="B31" s="16"/>
      <c r="C31" s="48"/>
      <c r="D31" s="54"/>
      <c r="E31" s="49"/>
      <c r="F31" s="49"/>
      <c r="G31" s="50"/>
      <c r="H31" s="49"/>
      <c r="I31" s="49"/>
      <c r="J31" s="141"/>
      <c r="K31" s="54"/>
      <c r="L31" s="54"/>
      <c r="M31" s="54"/>
      <c r="N31" s="65">
        <v>8</v>
      </c>
      <c r="O31" s="143" t="str">
        <f ca="1">IF(P32="w",J29,IF(Q32="w",J33,IF(OR(ISBLANK(P32),ISBLANK(Q32)),"",OFFSET(J29,INT(Q32/3)*4,0))))</f>
        <v>Кокляев Михаил</v>
      </c>
      <c r="P31" s="55"/>
      <c r="Q31" s="55"/>
      <c r="R31" s="55"/>
      <c r="S31" s="67"/>
      <c r="T31" s="49"/>
      <c r="U31" s="141"/>
      <c r="V31" s="56"/>
      <c r="W31" s="56"/>
      <c r="X31" s="57"/>
      <c r="Y31" s="49"/>
      <c r="Z31" s="49"/>
      <c r="AA31" s="49"/>
      <c r="AB31" s="49"/>
      <c r="AC31" s="49"/>
      <c r="AD31" s="49"/>
      <c r="AE31" s="58"/>
      <c r="AF31" s="26"/>
      <c r="AG31" s="134">
        <f t="shared" si="0"/>
        <v>5</v>
      </c>
      <c r="AH31" s="131" t="s">
        <v>46</v>
      </c>
      <c r="AI31" s="131" t="str">
        <f>J9</f>
        <v>Павлинов Вячеслав</v>
      </c>
      <c r="AJ31" s="137">
        <f>P8</f>
        <v>3</v>
      </c>
      <c r="AK31" s="137">
        <f>Q8</f>
        <v>2</v>
      </c>
      <c r="AL31" s="138"/>
      <c r="AM31" s="8"/>
    </row>
    <row r="32" spans="1:39" ht="15.75" customHeight="1" thickBot="1" thickTop="1">
      <c r="A32" s="102">
        <v>1</v>
      </c>
      <c r="B32" s="16"/>
      <c r="C32" s="48"/>
      <c r="D32" s="141"/>
      <c r="E32" s="141"/>
      <c r="F32" s="141"/>
      <c r="G32" s="141"/>
      <c r="H32" s="141"/>
      <c r="I32" s="141"/>
      <c r="J32" s="141"/>
      <c r="K32" s="54"/>
      <c r="L32" s="54"/>
      <c r="M32" s="54"/>
      <c r="N32" s="66"/>
      <c r="O32" s="141"/>
      <c r="P32" s="203">
        <v>3</v>
      </c>
      <c r="Q32" s="204">
        <v>0</v>
      </c>
      <c r="R32" s="54"/>
      <c r="S32" s="54"/>
      <c r="T32" s="54"/>
      <c r="U32" s="141"/>
      <c r="V32" s="56"/>
      <c r="W32" s="56"/>
      <c r="X32" s="57"/>
      <c r="Y32" s="49"/>
      <c r="Z32" s="49"/>
      <c r="AA32" s="49"/>
      <c r="AB32" s="49"/>
      <c r="AC32" s="49"/>
      <c r="AD32" s="49"/>
      <c r="AE32" s="58"/>
      <c r="AF32" s="8"/>
      <c r="AG32" s="135">
        <f t="shared" si="0"/>
        <v>6</v>
      </c>
      <c r="AH32" s="131" t="str">
        <f>J13</f>
        <v>Кондрашкин Андрей</v>
      </c>
      <c r="AI32" s="131" t="str">
        <f>J17</f>
        <v>Гришин Андрей</v>
      </c>
      <c r="AJ32" s="137">
        <f>P16</f>
        <v>0</v>
      </c>
      <c r="AK32" s="137">
        <f>Q16</f>
        <v>3</v>
      </c>
      <c r="AL32" s="138"/>
      <c r="AM32" s="8"/>
    </row>
    <row r="33" spans="1:39" ht="15.75" customHeight="1" thickTop="1">
      <c r="A33" s="102"/>
      <c r="B33" s="16"/>
      <c r="C33" s="48"/>
      <c r="D33" s="141">
        <f ca="1">IF(E34="w",#REF!,IF(F34="w",#REF!,IF(OR(ISBLANK(E34),ISBLANK(F34)),"",OFFSET(#REF!,INT(F34/3)*2,0))))</f>
      </c>
      <c r="E33" s="143">
        <f ca="1">IF(F34="w",#REF!,IF(G34="w",#REF!,IF(OR(ISBLANK(F34),ISBLANK(G34)),"",OFFSET(#REF!,INT(G34/3)*2,0))))</f>
      </c>
      <c r="F33" s="143">
        <f ca="1">IF(G34="w",A32,IF(H34="w",A34,IF(OR(ISBLANK(G34),ISBLANK(H34)),"",OFFSET(A32,INT(H34/3)*2,0))))</f>
      </c>
      <c r="G33" s="143">
        <f ca="1">IF(H34="w",B32,IF(I34="w",B34,IF(OR(ISBLANK(H34),ISBLANK(I34)),"",OFFSET(B32,INT(I34/3)*2,0))))</f>
      </c>
      <c r="H33" s="143">
        <f ca="1">IF(I34="w",C32,IF(J34="w",C34,IF(OR(ISBLANK(I34),ISBLANK(J34)),"",OFFSET(C32,INT(J34/3)*2,0))))</f>
      </c>
      <c r="I33" s="143">
        <f ca="1">IF(J34="w",D32,IF(K34="w",D34,IF(OR(ISBLANK(J34),ISBLANK(K34)),"",OFFSET(D32,INT(K34/3)*2,0))))</f>
      </c>
      <c r="J33" s="143" t="str">
        <f>E34</f>
        <v>Михеев Даниил</v>
      </c>
      <c r="K33" s="55"/>
      <c r="L33" s="55"/>
      <c r="M33" s="55"/>
      <c r="N33" s="67"/>
      <c r="O33" s="141"/>
      <c r="P33" s="54"/>
      <c r="Q33" s="54"/>
      <c r="R33" s="54"/>
      <c r="S33" s="54"/>
      <c r="T33" s="54">
        <v>-9</v>
      </c>
      <c r="U33" s="143" t="str">
        <f ca="1">IF(V12="w",O15,IF(W12="w",O7,IF(OR(ISBLANK(V12),ISBLANK(W12)),"",OFFSET(O7,INT(V12/3)*8,0))))</f>
        <v>Семиков Алексей</v>
      </c>
      <c r="V33" s="68"/>
      <c r="W33" s="68"/>
      <c r="X33" s="69"/>
      <c r="Y33" s="52"/>
      <c r="Z33" s="141"/>
      <c r="AA33" s="57"/>
      <c r="AB33" s="57"/>
      <c r="AC33" s="57"/>
      <c r="AD33" s="147"/>
      <c r="AE33" s="58"/>
      <c r="AF33" s="8"/>
      <c r="AG33" s="135">
        <f t="shared" si="0"/>
        <v>7</v>
      </c>
      <c r="AH33" s="131" t="str">
        <f>J21</f>
        <v>Полянсков Андрей</v>
      </c>
      <c r="AI33" s="131" t="str">
        <f>J25</f>
        <v>Архиерейский Владимир</v>
      </c>
      <c r="AJ33" s="137">
        <f>P24</f>
        <v>2</v>
      </c>
      <c r="AK33" s="137">
        <f>Q24</f>
        <v>3</v>
      </c>
      <c r="AL33" s="138"/>
      <c r="AM33" s="8"/>
    </row>
    <row r="34" spans="1:39" ht="15.75" customHeight="1" thickBot="1">
      <c r="A34" s="102">
        <v>1</v>
      </c>
      <c r="B34" s="16"/>
      <c r="C34" s="48"/>
      <c r="D34" s="151">
        <v>2</v>
      </c>
      <c r="E34" s="142" t="str">
        <f ca="1">IF(OR(A38&lt;MinIndex,A38&gt;MaxIndex),"",OFFSET('БМЖ лист'!$B$1,A38,0))</f>
        <v>Михеев Даниил</v>
      </c>
      <c r="F34" s="53"/>
      <c r="G34" s="53"/>
      <c r="H34" s="61"/>
      <c r="I34" s="49"/>
      <c r="J34" s="54"/>
      <c r="K34" s="54"/>
      <c r="L34" s="54"/>
      <c r="M34" s="54"/>
      <c r="N34" s="54"/>
      <c r="O34" s="141"/>
      <c r="P34" s="54"/>
      <c r="Q34" s="54"/>
      <c r="R34" s="54"/>
      <c r="S34" s="54"/>
      <c r="T34" s="54"/>
      <c r="U34" s="141"/>
      <c r="V34" s="56"/>
      <c r="W34" s="56"/>
      <c r="X34" s="75"/>
      <c r="Y34" s="103">
        <v>12</v>
      </c>
      <c r="Z34" s="143" t="str">
        <f ca="1">IF(AA35="w",U33,IF(AB35="w",U35,IF(OR(ISBLANK(AA35),ISBLANK(AB35)),"",OFFSET(U33,INT(AB35/3)*2,0))))</f>
        <v>Семиков Алексей</v>
      </c>
      <c r="AA34" s="53"/>
      <c r="AB34" s="55"/>
      <c r="AC34" s="55"/>
      <c r="AD34" s="146">
        <v>11</v>
      </c>
      <c r="AE34" s="87"/>
      <c r="AF34" s="8"/>
      <c r="AG34" s="135">
        <f t="shared" si="0"/>
        <v>8</v>
      </c>
      <c r="AH34" s="131" t="s">
        <v>60</v>
      </c>
      <c r="AI34" s="131" t="str">
        <f>J33</f>
        <v>Михеев Даниил</v>
      </c>
      <c r="AJ34" s="137">
        <f>P32</f>
        <v>3</v>
      </c>
      <c r="AK34" s="137">
        <f>Q32</f>
        <v>0</v>
      </c>
      <c r="AL34" s="138"/>
      <c r="AM34" s="8"/>
    </row>
    <row r="35" spans="1:39" ht="15.75" customHeight="1" thickBot="1" thickTop="1">
      <c r="A35" s="102"/>
      <c r="B35" s="16"/>
      <c r="C35" s="48"/>
      <c r="D35" s="159"/>
      <c r="E35" s="160"/>
      <c r="F35" s="50"/>
      <c r="G35" s="50"/>
      <c r="H35" s="49"/>
      <c r="I35" s="49"/>
      <c r="J35" s="54"/>
      <c r="K35" s="54"/>
      <c r="L35" s="54"/>
      <c r="M35" s="54"/>
      <c r="N35" s="54"/>
      <c r="O35" s="141"/>
      <c r="P35" s="54"/>
      <c r="Q35" s="54"/>
      <c r="R35" s="54"/>
      <c r="S35" s="54"/>
      <c r="T35" s="54">
        <v>-10</v>
      </c>
      <c r="U35" s="143"/>
      <c r="V35" s="68" t="s">
        <v>60</v>
      </c>
      <c r="W35" s="68"/>
      <c r="X35" s="69"/>
      <c r="Y35" s="61"/>
      <c r="Z35" s="49"/>
      <c r="AA35" s="203">
        <v>3</v>
      </c>
      <c r="AB35" s="204">
        <v>0</v>
      </c>
      <c r="AC35" s="57"/>
      <c r="AD35" s="147"/>
      <c r="AE35" s="76"/>
      <c r="AF35" s="8"/>
      <c r="AG35" s="135">
        <f t="shared" si="0"/>
        <v>9</v>
      </c>
      <c r="AH35" s="131" t="str">
        <f>O7</f>
        <v>Семиков Алексей</v>
      </c>
      <c r="AI35" s="131" t="str">
        <f>O15</f>
        <v>Гришин Андрей</v>
      </c>
      <c r="AJ35" s="137">
        <f>V12</f>
        <v>1</v>
      </c>
      <c r="AK35" s="137">
        <f>W12</f>
        <v>3</v>
      </c>
      <c r="AL35" s="138"/>
      <c r="AM35" s="8"/>
    </row>
    <row r="36" spans="1:39" ht="15.75" customHeight="1" thickTop="1">
      <c r="A36" s="102"/>
      <c r="B36" s="16"/>
      <c r="C36" s="48"/>
      <c r="D36" s="159"/>
      <c r="E36" s="160"/>
      <c r="F36" s="50"/>
      <c r="G36" s="50"/>
      <c r="H36" s="49"/>
      <c r="I36" s="49"/>
      <c r="J36" s="54"/>
      <c r="K36" s="54"/>
      <c r="L36" s="54"/>
      <c r="M36" s="54"/>
      <c r="N36" s="54"/>
      <c r="O36" s="141"/>
      <c r="P36" s="54"/>
      <c r="Q36" s="54"/>
      <c r="R36" s="54"/>
      <c r="S36" s="54"/>
      <c r="T36" s="54"/>
      <c r="U36" s="141"/>
      <c r="V36" s="56"/>
      <c r="W36" s="56"/>
      <c r="X36" s="57"/>
      <c r="Y36" s="49"/>
      <c r="Z36" s="141" t="s">
        <v>60</v>
      </c>
      <c r="AA36" s="107"/>
      <c r="AB36" s="107"/>
      <c r="AC36" s="107"/>
      <c r="AD36" s="161">
        <v>12</v>
      </c>
      <c r="AE36" s="58"/>
      <c r="AF36" s="9"/>
      <c r="AG36" s="135">
        <f t="shared" si="0"/>
        <v>10</v>
      </c>
      <c r="AH36" s="131" t="str">
        <f>O23</f>
        <v>Архиерейский Владимир</v>
      </c>
      <c r="AI36" s="131" t="s">
        <v>60</v>
      </c>
      <c r="AJ36" s="137">
        <f>V28</f>
        <v>3</v>
      </c>
      <c r="AK36" s="137">
        <f>W28</f>
        <v>2</v>
      </c>
      <c r="AL36" s="138"/>
      <c r="AM36" s="8"/>
    </row>
    <row r="37" spans="1:39" ht="15.75" customHeight="1">
      <c r="A37" s="102"/>
      <c r="B37" s="16"/>
      <c r="C37" s="48"/>
      <c r="D37" s="54">
        <v>-8</v>
      </c>
      <c r="E37" s="143" t="str">
        <f ca="1">IF(P32="w",J33,IF(Q32="w",J29,IF(OR(ISBLANK(P32),ISBLANK(Q32)),"",OFFSET(J29,INT(P32/3)*4,0))))</f>
        <v>Михеев Даниил</v>
      </c>
      <c r="F37" s="122"/>
      <c r="G37" s="53"/>
      <c r="H37" s="52"/>
      <c r="I37" s="49"/>
      <c r="J37" s="141"/>
      <c r="K37" s="54"/>
      <c r="L37" s="54"/>
      <c r="M37" s="54"/>
      <c r="N37" s="54"/>
      <c r="O37" s="108"/>
      <c r="P37" s="107"/>
      <c r="Q37" s="107"/>
      <c r="R37" s="107"/>
      <c r="S37" s="54"/>
      <c r="T37" s="49"/>
      <c r="U37" s="141"/>
      <c r="V37" s="56"/>
      <c r="W37" s="56"/>
      <c r="X37" s="57"/>
      <c r="Y37" s="49"/>
      <c r="Z37" s="141"/>
      <c r="AA37" s="57"/>
      <c r="AB37" s="57"/>
      <c r="AC37" s="57"/>
      <c r="AD37" s="147"/>
      <c r="AE37" s="105"/>
      <c r="AF37" s="77"/>
      <c r="AG37" s="135">
        <f t="shared" si="0"/>
        <v>11</v>
      </c>
      <c r="AH37" s="131" t="str">
        <f>U11</f>
        <v>Гришин Андрей</v>
      </c>
      <c r="AI37" s="131" t="str">
        <f>U27</f>
        <v>Архиерейский Владимир</v>
      </c>
      <c r="AJ37" s="137">
        <f>AA20</f>
        <v>3</v>
      </c>
      <c r="AK37" s="137">
        <f>AB20</f>
        <v>0</v>
      </c>
      <c r="AL37" s="277" t="s">
        <v>90</v>
      </c>
      <c r="AM37" s="27"/>
    </row>
    <row r="38" spans="1:39" ht="15.75" customHeight="1" thickBot="1">
      <c r="A38" s="102">
        <v>10</v>
      </c>
      <c r="B38" s="16"/>
      <c r="C38" s="48"/>
      <c r="D38" s="54"/>
      <c r="E38" s="141"/>
      <c r="F38" s="49"/>
      <c r="G38" s="50"/>
      <c r="H38" s="51">
        <v>13</v>
      </c>
      <c r="I38" s="52"/>
      <c r="J38" s="143" t="str">
        <f ca="1">IF(K39="w",E37,IF(L39="w",E39,IF(OR(ISBLANK(K39),ISBLANK(L39)),"",OFFSET(E37,INT(L39/3)*2,0))))</f>
        <v>Полянсков Андрей</v>
      </c>
      <c r="K38" s="55"/>
      <c r="L38" s="55"/>
      <c r="M38" s="55"/>
      <c r="N38" s="55"/>
      <c r="O38" s="108"/>
      <c r="P38" s="107"/>
      <c r="Q38" s="107"/>
      <c r="R38" s="107"/>
      <c r="S38" s="54"/>
      <c r="T38" s="49"/>
      <c r="U38" s="141"/>
      <c r="V38" s="56"/>
      <c r="W38" s="56"/>
      <c r="X38" s="57"/>
      <c r="Y38" s="49"/>
      <c r="Z38" s="141"/>
      <c r="AA38" s="49"/>
      <c r="AB38" s="141"/>
      <c r="AC38" s="54"/>
      <c r="AD38" s="162"/>
      <c r="AE38" s="58"/>
      <c r="AF38" s="8"/>
      <c r="AG38" s="135">
        <f t="shared" si="0"/>
        <v>12</v>
      </c>
      <c r="AH38" s="131" t="str">
        <f>U33</f>
        <v>Семиков Алексей</v>
      </c>
      <c r="AI38" s="131" t="s">
        <v>60</v>
      </c>
      <c r="AJ38" s="137">
        <f>AA35</f>
        <v>3</v>
      </c>
      <c r="AK38" s="137">
        <f>AB35</f>
        <v>0</v>
      </c>
      <c r="AL38" s="138"/>
      <c r="AM38" s="27"/>
    </row>
    <row r="39" spans="1:39" ht="15.75" customHeight="1" thickBot="1" thickTop="1">
      <c r="A39" s="102"/>
      <c r="B39" s="16"/>
      <c r="C39" s="48"/>
      <c r="D39" s="54">
        <v>-7</v>
      </c>
      <c r="E39" s="143" t="str">
        <f ca="1">IF(P24="w",J25,IF(Q24="w",J21,IF(OR(ISBLANK(P24),ISBLANK(Q24)),"",OFFSET(J21,INT(P24/3)*4,0))))</f>
        <v>Полянсков Андрей</v>
      </c>
      <c r="F39" s="122"/>
      <c r="G39" s="123"/>
      <c r="H39" s="61"/>
      <c r="I39" s="49"/>
      <c r="J39" s="141"/>
      <c r="K39" s="203">
        <v>1</v>
      </c>
      <c r="L39" s="204">
        <v>3</v>
      </c>
      <c r="M39" s="54"/>
      <c r="N39" s="51"/>
      <c r="O39" s="108"/>
      <c r="P39" s="107"/>
      <c r="Q39" s="107"/>
      <c r="R39" s="107"/>
      <c r="S39" s="54"/>
      <c r="T39" s="49"/>
      <c r="U39" s="141"/>
      <c r="V39" s="56"/>
      <c r="W39" s="56"/>
      <c r="X39" s="57"/>
      <c r="Y39" s="49"/>
      <c r="Z39" s="141"/>
      <c r="AA39" s="49"/>
      <c r="AB39" s="141"/>
      <c r="AC39" s="57"/>
      <c r="AD39" s="147"/>
      <c r="AE39" s="58"/>
      <c r="AF39" s="26"/>
      <c r="AG39" s="135">
        <f t="shared" si="0"/>
        <v>13</v>
      </c>
      <c r="AH39" s="131" t="str">
        <f>E37</f>
        <v>Михеев Даниил</v>
      </c>
      <c r="AI39" s="131" t="str">
        <f>E39</f>
        <v>Полянсков Андрей</v>
      </c>
      <c r="AJ39" s="137">
        <f>K39</f>
        <v>1</v>
      </c>
      <c r="AK39" s="137">
        <f>L39</f>
        <v>3</v>
      </c>
      <c r="AL39" s="138"/>
      <c r="AM39" s="27"/>
    </row>
    <row r="40" spans="1:39" ht="15.75" customHeight="1" thickBot="1" thickTop="1">
      <c r="A40" s="102"/>
      <c r="B40" s="16"/>
      <c r="C40" s="48"/>
      <c r="D40" s="54"/>
      <c r="E40" s="141"/>
      <c r="F40" s="49"/>
      <c r="G40" s="124"/>
      <c r="H40" s="49"/>
      <c r="I40" s="49"/>
      <c r="J40" s="141"/>
      <c r="K40" s="54"/>
      <c r="L40" s="54"/>
      <c r="M40" s="54"/>
      <c r="N40" s="65">
        <v>15</v>
      </c>
      <c r="O40" s="143" t="str">
        <f ca="1">IF(P41="w",J38,IF(Q41="w",J42,IF(OR(ISBLANK(P41),ISBLANK(Q41)),"",OFFSET(J38,INT(Q41/3)*4,0))))</f>
        <v>Павлинов Вячеслав</v>
      </c>
      <c r="P40" s="55"/>
      <c r="Q40" s="55"/>
      <c r="R40" s="55"/>
      <c r="S40" s="149">
        <v>13</v>
      </c>
      <c r="T40" s="54"/>
      <c r="U40" s="141"/>
      <c r="V40" s="56"/>
      <c r="W40" s="56"/>
      <c r="X40" s="57"/>
      <c r="Y40" s="49"/>
      <c r="Z40" s="108"/>
      <c r="AA40" s="49"/>
      <c r="AB40" s="108"/>
      <c r="AC40" s="107"/>
      <c r="AD40" s="163"/>
      <c r="AE40" s="58"/>
      <c r="AF40" s="9"/>
      <c r="AG40" s="135">
        <f t="shared" si="0"/>
        <v>14</v>
      </c>
      <c r="AH40" s="131" t="str">
        <f>E41</f>
        <v>Кондрашкин Андрей</v>
      </c>
      <c r="AI40" s="131" t="str">
        <f>E43</f>
        <v>Павлинов Вячеслав</v>
      </c>
      <c r="AJ40" s="137">
        <f>K43</f>
        <v>2</v>
      </c>
      <c r="AK40" s="137">
        <f>L43</f>
        <v>3</v>
      </c>
      <c r="AL40" s="138"/>
      <c r="AM40" s="27"/>
    </row>
    <row r="41" spans="1:39" ht="15.75" customHeight="1" thickBot="1" thickTop="1">
      <c r="A41" s="102"/>
      <c r="B41" s="16"/>
      <c r="C41" s="48"/>
      <c r="D41" s="54">
        <v>-6</v>
      </c>
      <c r="E41" s="143" t="str">
        <f ca="1">IF(P16="w",J17,IF(Q16="w",J13,IF(OR(ISBLANK(P16),ISBLANK(Q16)),"",OFFSET(J13,INT(P16/3)*4,0))))</f>
        <v>Кондрашкин Андрей</v>
      </c>
      <c r="F41" s="122"/>
      <c r="G41" s="53"/>
      <c r="H41" s="52"/>
      <c r="I41" s="49"/>
      <c r="J41" s="141"/>
      <c r="K41" s="54"/>
      <c r="L41" s="54"/>
      <c r="M41" s="54"/>
      <c r="N41" s="66"/>
      <c r="O41" s="141"/>
      <c r="P41" s="203">
        <v>2</v>
      </c>
      <c r="Q41" s="204">
        <v>3</v>
      </c>
      <c r="R41" s="54"/>
      <c r="S41" s="54"/>
      <c r="T41" s="49"/>
      <c r="U41" s="108"/>
      <c r="V41" s="107"/>
      <c r="W41" s="107"/>
      <c r="X41" s="107"/>
      <c r="Y41" s="108"/>
      <c r="Z41" s="141"/>
      <c r="AA41" s="108"/>
      <c r="AB41" s="141"/>
      <c r="AC41" s="107"/>
      <c r="AD41" s="161"/>
      <c r="AE41" s="87"/>
      <c r="AF41" s="26"/>
      <c r="AG41" s="135">
        <f t="shared" si="0"/>
        <v>15</v>
      </c>
      <c r="AH41" s="131" t="str">
        <f>J38</f>
        <v>Полянсков Андрей</v>
      </c>
      <c r="AI41" s="131" t="str">
        <f>J42</f>
        <v>Павлинов Вячеслав</v>
      </c>
      <c r="AJ41" s="137">
        <f>P41</f>
        <v>2</v>
      </c>
      <c r="AK41" s="137">
        <f>Q41</f>
        <v>3</v>
      </c>
      <c r="AL41" s="138"/>
      <c r="AM41" s="27"/>
    </row>
    <row r="42" spans="1:39" ht="15.75" customHeight="1" thickBot="1" thickTop="1">
      <c r="A42" s="102"/>
      <c r="B42" s="16"/>
      <c r="C42" s="48"/>
      <c r="D42" s="54"/>
      <c r="E42" s="141"/>
      <c r="F42" s="49"/>
      <c r="G42" s="50"/>
      <c r="H42" s="51">
        <v>14</v>
      </c>
      <c r="I42" s="52"/>
      <c r="J42" s="143" t="str">
        <f ca="1">IF(K43="w",E41,IF(L43="w",E43,IF(OR(ISBLANK(K43),ISBLANK(L43)),"",OFFSET(E41,INT(L43/3)*2,0))))</f>
        <v>Павлинов Вячеслав</v>
      </c>
      <c r="K42" s="55"/>
      <c r="L42" s="55"/>
      <c r="M42" s="55"/>
      <c r="N42" s="67"/>
      <c r="O42" s="108"/>
      <c r="P42" s="107"/>
      <c r="Q42" s="107"/>
      <c r="R42" s="107"/>
      <c r="S42" s="54"/>
      <c r="T42" s="54"/>
      <c r="U42" s="141"/>
      <c r="V42" s="56"/>
      <c r="W42" s="56"/>
      <c r="X42" s="57"/>
      <c r="Y42" s="49"/>
      <c r="Z42" s="108"/>
      <c r="AA42" s="49"/>
      <c r="AB42" s="108"/>
      <c r="AC42" s="107"/>
      <c r="AD42" s="163"/>
      <c r="AE42" s="76"/>
      <c r="AF42" s="26"/>
      <c r="AG42" s="135">
        <f t="shared" si="0"/>
        <v>16</v>
      </c>
      <c r="AH42" s="131" t="str">
        <f>E45</f>
        <v>Михеев Даниил</v>
      </c>
      <c r="AI42" s="131" t="str">
        <f>E47</f>
        <v>Кондрашкин Андрей</v>
      </c>
      <c r="AJ42" s="169">
        <f>K47</f>
        <v>2</v>
      </c>
      <c r="AK42" s="137">
        <f>L47</f>
        <v>3</v>
      </c>
      <c r="AL42" s="138"/>
      <c r="AM42" s="8"/>
    </row>
    <row r="43" spans="1:39" ht="15.75" customHeight="1" thickBot="1" thickTop="1">
      <c r="A43" s="102"/>
      <c r="B43" s="16"/>
      <c r="C43" s="48"/>
      <c r="D43" s="54">
        <v>-5</v>
      </c>
      <c r="E43" s="143" t="str">
        <f ca="1">IF(P8="w",J9,IF(Q8="w",J5,IF(OR(ISBLANK(P8),ISBLANK(Q8)),"",OFFSET(J5,INT(P8/3)*4,0))))</f>
        <v>Павлинов Вячеслав</v>
      </c>
      <c r="F43" s="122"/>
      <c r="G43" s="123"/>
      <c r="H43" s="61"/>
      <c r="I43" s="49"/>
      <c r="J43" s="141"/>
      <c r="K43" s="203">
        <v>2</v>
      </c>
      <c r="L43" s="204">
        <v>3</v>
      </c>
      <c r="M43" s="54"/>
      <c r="N43" s="106"/>
      <c r="O43" s="108"/>
      <c r="P43" s="107"/>
      <c r="Q43" s="107"/>
      <c r="R43" s="107"/>
      <c r="S43" s="54"/>
      <c r="T43" s="49"/>
      <c r="U43" s="141"/>
      <c r="V43" s="56"/>
      <c r="W43" s="56"/>
      <c r="X43" s="57"/>
      <c r="Y43" s="49"/>
      <c r="Z43" s="141"/>
      <c r="AA43" s="49"/>
      <c r="AB43" s="141"/>
      <c r="AC43" s="57"/>
      <c r="AD43" s="147"/>
      <c r="AE43" s="58"/>
      <c r="AF43" s="26"/>
      <c r="AG43" s="135">
        <f t="shared" si="0"/>
        <v>17</v>
      </c>
      <c r="AH43" s="131" t="str">
        <f>E50</f>
        <v>Чернышов Максим</v>
      </c>
      <c r="AI43" s="131" t="str">
        <f>E52</f>
        <v>Зеленов Максим</v>
      </c>
      <c r="AJ43" s="137" t="str">
        <f>K52</f>
        <v>W</v>
      </c>
      <c r="AK43" s="137" t="str">
        <f>L52</f>
        <v>L</v>
      </c>
      <c r="AL43" s="138"/>
      <c r="AM43" s="8"/>
    </row>
    <row r="44" spans="1:39" ht="15.75" customHeight="1" thickTop="1">
      <c r="A44" s="102"/>
      <c r="B44" s="16"/>
      <c r="C44" s="48"/>
      <c r="D44" s="54"/>
      <c r="E44" s="141"/>
      <c r="F44" s="49"/>
      <c r="G44" s="124"/>
      <c r="H44" s="49"/>
      <c r="I44" s="49"/>
      <c r="J44" s="141"/>
      <c r="K44" s="54"/>
      <c r="L44" s="54"/>
      <c r="M44" s="54"/>
      <c r="N44" s="54"/>
      <c r="O44" s="143" t="str">
        <f ca="1">IF(P41="w",J42,IF(Q41="w",J38,IF(OR(ISBLANK(P41),ISBLANK(Q41)),"",OFFSET(J38,INT(P41/3)*4,0))))</f>
        <v>Полянсков Андрей</v>
      </c>
      <c r="P44" s="104"/>
      <c r="Q44" s="104"/>
      <c r="R44" s="104"/>
      <c r="S44" s="149">
        <v>14</v>
      </c>
      <c r="T44" s="49"/>
      <c r="U44" s="141"/>
      <c r="V44" s="56"/>
      <c r="W44" s="56"/>
      <c r="X44" s="75"/>
      <c r="Y44" s="158"/>
      <c r="Z44" s="141"/>
      <c r="AA44" s="158"/>
      <c r="AB44" s="141"/>
      <c r="AC44" s="54"/>
      <c r="AD44" s="162"/>
      <c r="AE44" s="105"/>
      <c r="AF44" s="26"/>
      <c r="AG44" s="135">
        <f t="shared" si="0"/>
        <v>18</v>
      </c>
      <c r="AH44" s="131" t="str">
        <f>E54</f>
        <v>Красковский Ян</v>
      </c>
      <c r="AI44" s="131" t="s">
        <v>62</v>
      </c>
      <c r="AJ44" s="137" t="str">
        <f>K56</f>
        <v>L</v>
      </c>
      <c r="AK44" s="137" t="str">
        <f>L56</f>
        <v>W</v>
      </c>
      <c r="AL44" s="138"/>
      <c r="AM44" s="8"/>
    </row>
    <row r="45" spans="1:39" ht="15.75" customHeight="1">
      <c r="A45" s="102"/>
      <c r="B45" s="16"/>
      <c r="C45" s="48"/>
      <c r="D45" s="54">
        <v>-21</v>
      </c>
      <c r="E45" s="143" t="str">
        <f ca="1">IF(K39="w",E39,IF(L39="w",E37,IF(OR(ISBLANK(K39),ISBLANK(L39)),"",OFFSET(E37,INT(K39/3)*2,0))))</f>
        <v>Михеев Даниил</v>
      </c>
      <c r="F45" s="122"/>
      <c r="G45" s="53"/>
      <c r="H45" s="52"/>
      <c r="I45" s="49"/>
      <c r="J45" s="141"/>
      <c r="K45" s="54"/>
      <c r="L45" s="54"/>
      <c r="M45" s="54"/>
      <c r="N45" s="54"/>
      <c r="O45" s="108"/>
      <c r="P45" s="107"/>
      <c r="Q45" s="107"/>
      <c r="R45" s="107"/>
      <c r="S45" s="54"/>
      <c r="T45" s="49"/>
      <c r="U45" s="141"/>
      <c r="V45" s="56"/>
      <c r="W45" s="56"/>
      <c r="X45" s="57"/>
      <c r="Y45" s="49"/>
      <c r="Z45" s="141"/>
      <c r="AA45" s="49"/>
      <c r="AB45" s="141"/>
      <c r="AC45" s="57"/>
      <c r="AD45" s="147"/>
      <c r="AE45" s="109"/>
      <c r="AF45" s="27"/>
      <c r="AG45" s="135">
        <f t="shared" si="0"/>
        <v>19</v>
      </c>
      <c r="AH45" s="131" t="str">
        <f>J51</f>
        <v>Чернышов Максим</v>
      </c>
      <c r="AI45" s="131" t="str">
        <f>J55</f>
        <v>Широлапов Виталий</v>
      </c>
      <c r="AJ45" s="137">
        <f>P54</f>
        <v>2</v>
      </c>
      <c r="AK45" s="137">
        <f>Q54</f>
        <v>3</v>
      </c>
      <c r="AL45" s="138"/>
      <c r="AM45" s="8"/>
    </row>
    <row r="46" spans="1:39" ht="15.75" customHeight="1" thickBot="1">
      <c r="A46" s="102"/>
      <c r="B46" s="16"/>
      <c r="C46" s="48"/>
      <c r="D46" s="54"/>
      <c r="E46" s="141"/>
      <c r="F46" s="49"/>
      <c r="G46" s="50"/>
      <c r="H46" s="51">
        <v>16</v>
      </c>
      <c r="I46" s="52"/>
      <c r="J46" s="143" t="str">
        <f ca="1">IF(K47="w",E45,IF(L47="w",E47,IF(OR(ISBLANK(K47),ISBLANK(L47)),"",OFFSET(E45,INT(L47/3)*2,0))))</f>
        <v>Кондрашкин Андрей</v>
      </c>
      <c r="K46" s="55"/>
      <c r="L46" s="55"/>
      <c r="M46" s="55"/>
      <c r="N46" s="149">
        <v>15</v>
      </c>
      <c r="O46" s="108"/>
      <c r="P46" s="107"/>
      <c r="Q46" s="107"/>
      <c r="R46" s="107"/>
      <c r="S46" s="54"/>
      <c r="T46" s="54"/>
      <c r="U46" s="141"/>
      <c r="V46" s="56"/>
      <c r="W46" s="56"/>
      <c r="X46" s="57"/>
      <c r="Y46" s="49"/>
      <c r="Z46" s="141"/>
      <c r="AA46" s="49"/>
      <c r="AB46" s="141"/>
      <c r="AC46" s="107"/>
      <c r="AD46" s="161"/>
      <c r="AE46" s="58"/>
      <c r="AF46" s="27"/>
      <c r="AG46" s="135">
        <f t="shared" si="0"/>
        <v>20</v>
      </c>
      <c r="AH46" s="131" t="str">
        <f>E58</f>
        <v>Зеленов Максим</v>
      </c>
      <c r="AI46" s="131" t="str">
        <f>E60</f>
        <v>Красковский Ян</v>
      </c>
      <c r="AJ46" s="137" t="str">
        <f>K60</f>
        <v>L</v>
      </c>
      <c r="AK46" s="137" t="str">
        <f>L60</f>
        <v>W</v>
      </c>
      <c r="AL46" s="138"/>
      <c r="AM46" s="8"/>
    </row>
    <row r="47" spans="1:39" ht="15.75" customHeight="1" thickBot="1" thickTop="1">
      <c r="A47" s="102"/>
      <c r="B47" s="16"/>
      <c r="C47" s="48"/>
      <c r="D47" s="54">
        <v>-22</v>
      </c>
      <c r="E47" s="143" t="str">
        <f ca="1">IF(K43="w",E43,IF(L43="w",E41,IF(OR(ISBLANK(K43),ISBLANK(L43)),"",OFFSET(E41,INT(K43/3)*2,0))))</f>
        <v>Кондрашкин Андрей</v>
      </c>
      <c r="F47" s="122"/>
      <c r="G47" s="123"/>
      <c r="H47" s="61"/>
      <c r="I47" s="49"/>
      <c r="J47" s="141"/>
      <c r="K47" s="203">
        <v>2</v>
      </c>
      <c r="L47" s="204">
        <v>3</v>
      </c>
      <c r="M47" s="54"/>
      <c r="N47" s="106"/>
      <c r="O47" s="108"/>
      <c r="P47" s="107"/>
      <c r="Q47" s="107"/>
      <c r="R47" s="107"/>
      <c r="S47" s="54"/>
      <c r="T47" s="49"/>
      <c r="U47" s="141"/>
      <c r="V47" s="56"/>
      <c r="W47" s="56"/>
      <c r="X47" s="57"/>
      <c r="Y47" s="49"/>
      <c r="Z47" s="141"/>
      <c r="AA47" s="49"/>
      <c r="AB47" s="141"/>
      <c r="AC47" s="57"/>
      <c r="AD47" s="147"/>
      <c r="AE47" s="58"/>
      <c r="AF47" s="27"/>
      <c r="AG47" s="135"/>
      <c r="AH47" s="131"/>
      <c r="AI47" s="131"/>
      <c r="AJ47" s="137"/>
      <c r="AK47" s="137"/>
      <c r="AL47" s="138"/>
      <c r="AM47" s="8"/>
    </row>
    <row r="48" spans="1:39" ht="15.75" customHeight="1" thickTop="1">
      <c r="A48" s="102"/>
      <c r="B48" s="16"/>
      <c r="C48" s="48"/>
      <c r="D48" s="54"/>
      <c r="E48" s="49"/>
      <c r="F48" s="49"/>
      <c r="G48" s="50"/>
      <c r="H48" s="49"/>
      <c r="I48" s="52"/>
      <c r="J48" s="143" t="str">
        <f ca="1">IF(K47="w",E47,IF(L47="w",E45,IF(OR(ISBLANK(K47),ISBLANK(L47)),"",OFFSET(E45,INT(K47/3)*2,0))))</f>
        <v>Михеев Даниил</v>
      </c>
      <c r="K48" s="55"/>
      <c r="L48" s="55"/>
      <c r="M48" s="55"/>
      <c r="N48" s="149">
        <v>16</v>
      </c>
      <c r="O48" s="108"/>
      <c r="P48" s="107"/>
      <c r="Q48" s="107"/>
      <c r="R48" s="107"/>
      <c r="S48" s="54"/>
      <c r="T48" s="54"/>
      <c r="U48" s="141"/>
      <c r="V48" s="56"/>
      <c r="W48" s="56"/>
      <c r="X48" s="75"/>
      <c r="Y48" s="158"/>
      <c r="Z48" s="141"/>
      <c r="AA48" s="158"/>
      <c r="AB48" s="141"/>
      <c r="AC48" s="54"/>
      <c r="AD48" s="162"/>
      <c r="AE48" s="87"/>
      <c r="AF48" s="27"/>
      <c r="AG48" s="135"/>
      <c r="AH48" s="131"/>
      <c r="AI48" s="131"/>
      <c r="AJ48" s="137"/>
      <c r="AK48" s="137"/>
      <c r="AL48" s="138"/>
      <c r="AM48" s="8"/>
    </row>
    <row r="49" spans="1:39" ht="15.75" customHeight="1">
      <c r="A49" s="102"/>
      <c r="B49" s="16"/>
      <c r="C49" s="48"/>
      <c r="D49" s="54"/>
      <c r="E49" s="49"/>
      <c r="F49" s="49"/>
      <c r="G49" s="50"/>
      <c r="H49" s="49"/>
      <c r="I49" s="49"/>
      <c r="J49" s="54"/>
      <c r="K49" s="54"/>
      <c r="L49" s="54"/>
      <c r="M49" s="54"/>
      <c r="N49" s="161"/>
      <c r="O49" s="108"/>
      <c r="P49" s="107"/>
      <c r="Q49" s="107"/>
      <c r="R49" s="107"/>
      <c r="S49" s="54"/>
      <c r="T49" s="49"/>
      <c r="U49" s="141"/>
      <c r="V49" s="56"/>
      <c r="W49" s="56"/>
      <c r="X49" s="57"/>
      <c r="Y49" s="49"/>
      <c r="Z49" s="49"/>
      <c r="AA49" s="49"/>
      <c r="AB49" s="49"/>
      <c r="AC49" s="57"/>
      <c r="AD49" s="147"/>
      <c r="AE49" s="58"/>
      <c r="AF49" s="27"/>
      <c r="AG49" s="150"/>
      <c r="AH49" s="150"/>
      <c r="AI49" s="150"/>
      <c r="AJ49" s="150"/>
      <c r="AK49" s="126"/>
      <c r="AL49" s="126"/>
      <c r="AM49" s="8"/>
    </row>
    <row r="50" spans="1:39" ht="15.75" customHeight="1">
      <c r="A50" s="102"/>
      <c r="B50" s="16"/>
      <c r="C50" s="48"/>
      <c r="D50" s="54">
        <v>-1</v>
      </c>
      <c r="E50" s="143" t="str">
        <f ca="1">IF(K10="w",E10,IF(L10="w",E8,IF(OR(ISBLANK(K10),ISBLANK(L10)),"",OFFSET(E8,INT(K10/3)*2,0))))</f>
        <v>Чернышов Максим</v>
      </c>
      <c r="F50" s="122"/>
      <c r="G50" s="53"/>
      <c r="H50" s="52"/>
      <c r="I50" s="49"/>
      <c r="J50" s="141"/>
      <c r="K50" s="54"/>
      <c r="L50" s="54"/>
      <c r="M50" s="54"/>
      <c r="N50" s="54"/>
      <c r="O50" s="108"/>
      <c r="P50" s="107"/>
      <c r="Q50" s="107"/>
      <c r="R50" s="107"/>
      <c r="S50" s="54"/>
      <c r="T50" s="49"/>
      <c r="U50" s="141"/>
      <c r="V50" s="56"/>
      <c r="W50" s="56"/>
      <c r="X50" s="57"/>
      <c r="Y50" s="57"/>
      <c r="Z50" s="141"/>
      <c r="AA50" s="57"/>
      <c r="AB50" s="141"/>
      <c r="AC50" s="107"/>
      <c r="AD50" s="161"/>
      <c r="AE50" s="109"/>
      <c r="AF50" s="27"/>
      <c r="AG50" s="150"/>
      <c r="AH50" s="150"/>
      <c r="AI50" s="150"/>
      <c r="AJ50" s="150"/>
      <c r="AK50" s="126"/>
      <c r="AL50" s="126"/>
      <c r="AM50" s="8"/>
    </row>
    <row r="51" spans="1:39" ht="15.75" customHeight="1" thickBot="1">
      <c r="A51" s="102"/>
      <c r="B51" s="16"/>
      <c r="C51" s="48"/>
      <c r="D51" s="54"/>
      <c r="E51" s="141"/>
      <c r="F51" s="49"/>
      <c r="G51" s="50"/>
      <c r="H51" s="51">
        <v>17</v>
      </c>
      <c r="I51" s="52"/>
      <c r="J51" s="143" t="str">
        <f ca="1">IF(K52="w",E50,IF(L52="w",E52,IF(OR(ISBLANK(K52),ISBLANK(L52)),"",OFFSET(E50,INT(L52/3)*2,0))))</f>
        <v>Чернышов Максим</v>
      </c>
      <c r="K51" s="55"/>
      <c r="L51" s="55"/>
      <c r="M51" s="55"/>
      <c r="N51" s="55"/>
      <c r="O51" s="108"/>
      <c r="P51" s="107"/>
      <c r="Q51" s="107"/>
      <c r="R51" s="107"/>
      <c r="S51" s="54"/>
      <c r="T51" s="49"/>
      <c r="U51" s="141"/>
      <c r="V51" s="56"/>
      <c r="W51" s="56"/>
      <c r="X51" s="57"/>
      <c r="Y51" s="49"/>
      <c r="Z51" s="141"/>
      <c r="AA51" s="49"/>
      <c r="AB51" s="141"/>
      <c r="AC51" s="57"/>
      <c r="AD51" s="147"/>
      <c r="AE51" s="105"/>
      <c r="AF51" s="27"/>
      <c r="AG51" s="126"/>
      <c r="AH51" s="126"/>
      <c r="AI51" s="150"/>
      <c r="AJ51" s="150"/>
      <c r="AK51" s="126"/>
      <c r="AL51" s="126"/>
      <c r="AM51" s="8"/>
    </row>
    <row r="52" spans="1:39" ht="15.75" customHeight="1" thickBot="1" thickTop="1">
      <c r="A52" s="102"/>
      <c r="B52" s="16"/>
      <c r="C52" s="48"/>
      <c r="D52" s="54">
        <v>-2</v>
      </c>
      <c r="E52" s="143" t="str">
        <f ca="1">IF(K14="w",E14,IF(L14="w",E12,IF(OR(ISBLANK(K14),ISBLANK(L14)),"",OFFSET(E12,INT(K14/3)*2,0))))</f>
        <v>Зеленов Максим</v>
      </c>
      <c r="F52" s="122"/>
      <c r="G52" s="123"/>
      <c r="H52" s="61"/>
      <c r="I52" s="49"/>
      <c r="J52" s="141"/>
      <c r="K52" s="203" t="s">
        <v>73</v>
      </c>
      <c r="L52" s="204" t="s">
        <v>74</v>
      </c>
      <c r="M52" s="54"/>
      <c r="N52" s="51"/>
      <c r="O52" s="108"/>
      <c r="P52" s="107"/>
      <c r="Q52" s="107"/>
      <c r="R52" s="107"/>
      <c r="S52" s="54"/>
      <c r="T52" s="49"/>
      <c r="U52" s="141"/>
      <c r="V52" s="56"/>
      <c r="W52" s="56"/>
      <c r="X52" s="57"/>
      <c r="Y52" s="49"/>
      <c r="Z52" s="141"/>
      <c r="AA52" s="49"/>
      <c r="AB52" s="141"/>
      <c r="AC52" s="54"/>
      <c r="AD52" s="162"/>
      <c r="AE52" s="109"/>
      <c r="AF52" s="27"/>
      <c r="AG52" s="126"/>
      <c r="AH52" s="126"/>
      <c r="AI52" s="150"/>
      <c r="AJ52" s="150"/>
      <c r="AK52" s="126"/>
      <c r="AL52" s="126"/>
      <c r="AM52" s="8"/>
    </row>
    <row r="53" spans="1:39" ht="15.75" customHeight="1" thickBot="1" thickTop="1">
      <c r="A53" s="102"/>
      <c r="B53" s="16"/>
      <c r="C53" s="48"/>
      <c r="D53" s="54"/>
      <c r="E53" s="141"/>
      <c r="F53" s="49"/>
      <c r="G53" s="124"/>
      <c r="H53" s="49"/>
      <c r="I53" s="49"/>
      <c r="J53" s="141"/>
      <c r="K53" s="54"/>
      <c r="L53" s="54"/>
      <c r="M53" s="54"/>
      <c r="N53" s="65">
        <v>19</v>
      </c>
      <c r="O53" s="143" t="str">
        <f ca="1">IF(P54="w",J51,IF(Q54="w",J55,IF(OR(ISBLANK(P54),ISBLANK(Q54)),"",OFFSET(J51,INT(Q54/3)*4,0))))</f>
        <v>Широлапов Виталий</v>
      </c>
      <c r="P53" s="55"/>
      <c r="Q53" s="55"/>
      <c r="R53" s="55"/>
      <c r="S53" s="149">
        <v>17</v>
      </c>
      <c r="T53" s="54"/>
      <c r="U53" s="141"/>
      <c r="V53" s="56"/>
      <c r="W53" s="56"/>
      <c r="X53" s="57"/>
      <c r="Y53" s="49"/>
      <c r="Z53" s="141"/>
      <c r="AA53" s="49"/>
      <c r="AB53" s="141"/>
      <c r="AC53" s="57"/>
      <c r="AD53" s="147"/>
      <c r="AE53" s="58"/>
      <c r="AF53" s="27"/>
      <c r="AG53" s="150"/>
      <c r="AH53" s="150"/>
      <c r="AI53" s="150"/>
      <c r="AJ53" s="150"/>
      <c r="AK53" s="126"/>
      <c r="AL53" s="126"/>
      <c r="AM53" s="8"/>
    </row>
    <row r="54" spans="1:39" ht="15.75" customHeight="1" thickBot="1" thickTop="1">
      <c r="A54" s="102"/>
      <c r="B54" s="16"/>
      <c r="C54" s="48"/>
      <c r="D54" s="54">
        <v>-3</v>
      </c>
      <c r="E54" s="143" t="str">
        <f ca="1">IF(K26="w",E26,IF(L26="w",E24,IF(OR(ISBLANK(K26),ISBLANK(L26)),"",OFFSET(E24,INT(K26/3)*2,0))))</f>
        <v>Красковский Ян</v>
      </c>
      <c r="F54" s="122"/>
      <c r="G54" s="53"/>
      <c r="H54" s="52"/>
      <c r="I54" s="49"/>
      <c r="J54" s="141"/>
      <c r="K54" s="54"/>
      <c r="L54" s="54"/>
      <c r="M54" s="54"/>
      <c r="N54" s="66"/>
      <c r="O54" s="141"/>
      <c r="P54" s="203">
        <v>2</v>
      </c>
      <c r="Q54" s="204">
        <v>3</v>
      </c>
      <c r="R54" s="54"/>
      <c r="S54" s="54"/>
      <c r="T54" s="49"/>
      <c r="U54" s="141"/>
      <c r="V54" s="56"/>
      <c r="W54" s="56"/>
      <c r="X54" s="57"/>
      <c r="Y54" s="49"/>
      <c r="Z54" s="108"/>
      <c r="AA54" s="49"/>
      <c r="AB54" s="108"/>
      <c r="AC54" s="107"/>
      <c r="AD54" s="163"/>
      <c r="AE54" s="87"/>
      <c r="AF54" s="27"/>
      <c r="AG54" s="150"/>
      <c r="AH54" s="150"/>
      <c r="AI54" s="150"/>
      <c r="AJ54" s="150"/>
      <c r="AK54" s="126"/>
      <c r="AL54" s="126"/>
      <c r="AM54" s="8"/>
    </row>
    <row r="55" spans="1:39" ht="15.75" customHeight="1" thickBot="1" thickTop="1">
      <c r="A55" s="102"/>
      <c r="B55" s="16"/>
      <c r="C55" s="48"/>
      <c r="D55" s="54"/>
      <c r="E55" s="141"/>
      <c r="F55" s="49"/>
      <c r="G55" s="50"/>
      <c r="H55" s="51">
        <v>18</v>
      </c>
      <c r="I55" s="52"/>
      <c r="J55" s="143" t="s">
        <v>62</v>
      </c>
      <c r="K55" s="55"/>
      <c r="L55" s="55"/>
      <c r="M55" s="55"/>
      <c r="N55" s="67"/>
      <c r="O55" s="108"/>
      <c r="P55" s="107"/>
      <c r="Q55" s="107"/>
      <c r="R55" s="107"/>
      <c r="S55" s="54"/>
      <c r="T55" s="54"/>
      <c r="U55" s="141"/>
      <c r="V55" s="56"/>
      <c r="W55" s="56"/>
      <c r="X55" s="57"/>
      <c r="Y55" s="108"/>
      <c r="Z55" s="141"/>
      <c r="AA55" s="108"/>
      <c r="AB55" s="141"/>
      <c r="AC55" s="107"/>
      <c r="AD55" s="161"/>
      <c r="AE55" s="58"/>
      <c r="AF55" s="27"/>
      <c r="AG55" s="150"/>
      <c r="AH55" s="150"/>
      <c r="AI55" s="126"/>
      <c r="AJ55" s="126"/>
      <c r="AK55" s="126"/>
      <c r="AL55" s="126"/>
      <c r="AM55" s="8"/>
    </row>
    <row r="56" spans="1:39" ht="15.75" customHeight="1" thickBot="1" thickTop="1">
      <c r="A56" s="102"/>
      <c r="B56" s="16"/>
      <c r="C56" s="48"/>
      <c r="D56" s="54">
        <v>-4</v>
      </c>
      <c r="E56" s="143">
        <f ca="1">IF(K30="w",E30,IF(L30="w",E28,IF(OR(ISBLANK(K30),ISBLANK(L30)),"",OFFSET(E28,INT(K30/3)*2,0))))</f>
      </c>
      <c r="F56" s="122"/>
      <c r="G56" s="123" t="s">
        <v>62</v>
      </c>
      <c r="H56" s="61"/>
      <c r="I56" s="49"/>
      <c r="J56" s="141"/>
      <c r="K56" s="203" t="s">
        <v>74</v>
      </c>
      <c r="L56" s="204" t="s">
        <v>73</v>
      </c>
      <c r="M56" s="54"/>
      <c r="N56" s="106"/>
      <c r="O56" s="108"/>
      <c r="P56" s="107"/>
      <c r="Q56" s="107"/>
      <c r="R56" s="107"/>
      <c r="S56" s="54"/>
      <c r="T56" s="49"/>
      <c r="U56" s="141"/>
      <c r="V56" s="56"/>
      <c r="W56" s="56"/>
      <c r="X56" s="57"/>
      <c r="Y56" s="49"/>
      <c r="Z56" s="108"/>
      <c r="AA56" s="49"/>
      <c r="AB56" s="108"/>
      <c r="AC56" s="107"/>
      <c r="AD56" s="163"/>
      <c r="AE56" s="105"/>
      <c r="AF56" s="27"/>
      <c r="AG56" s="150"/>
      <c r="AH56" s="150"/>
      <c r="AI56" s="126"/>
      <c r="AJ56" s="126"/>
      <c r="AK56" s="126"/>
      <c r="AL56" s="126"/>
      <c r="AM56" s="8"/>
    </row>
    <row r="57" spans="1:39" ht="15.75" customHeight="1" thickTop="1">
      <c r="A57" s="102"/>
      <c r="B57" s="16"/>
      <c r="C57" s="48"/>
      <c r="D57" s="54"/>
      <c r="E57" s="141"/>
      <c r="F57" s="49"/>
      <c r="G57" s="124"/>
      <c r="H57" s="49"/>
      <c r="I57" s="49"/>
      <c r="J57" s="141"/>
      <c r="K57" s="54"/>
      <c r="L57" s="54"/>
      <c r="M57" s="54"/>
      <c r="N57" s="54"/>
      <c r="O57" s="143" t="str">
        <f ca="1">IF(P54="w",J55,IF(Q54="w",J51,IF(OR(ISBLANK(P54),ISBLANK(Q54)),"",OFFSET(J51,INT(P54/3)*4,0))))</f>
        <v>Чернышов Максим</v>
      </c>
      <c r="P57" s="104"/>
      <c r="Q57" s="104"/>
      <c r="R57" s="104"/>
      <c r="S57" s="149">
        <v>18</v>
      </c>
      <c r="T57" s="49"/>
      <c r="U57" s="141"/>
      <c r="V57" s="56"/>
      <c r="W57" s="56"/>
      <c r="X57" s="57"/>
      <c r="Y57" s="49"/>
      <c r="Z57" s="141"/>
      <c r="AA57" s="49"/>
      <c r="AB57" s="141"/>
      <c r="AC57" s="57"/>
      <c r="AD57" s="147"/>
      <c r="AE57" s="58"/>
      <c r="AF57" s="27"/>
      <c r="AG57" s="150"/>
      <c r="AH57" s="150"/>
      <c r="AI57" s="150"/>
      <c r="AJ57" s="150"/>
      <c r="AK57" s="150"/>
      <c r="AL57" s="150"/>
      <c r="AM57" s="8"/>
    </row>
    <row r="58" spans="1:39" ht="15.75" customHeight="1">
      <c r="A58" s="102"/>
      <c r="B58" s="16"/>
      <c r="C58" s="48"/>
      <c r="D58" s="54">
        <v>-17</v>
      </c>
      <c r="E58" s="143" t="str">
        <f ca="1">IF(K52="w",E52,IF(L52="w",E50,IF(OR(ISBLANK(K52),ISBLANK(L52)),"",OFFSET(E50,INT(K52/3)*2,0))))</f>
        <v>Зеленов Максим</v>
      </c>
      <c r="F58" s="122"/>
      <c r="G58" s="53"/>
      <c r="H58" s="52"/>
      <c r="I58" s="49"/>
      <c r="J58" s="141"/>
      <c r="K58" s="54"/>
      <c r="L58" s="54"/>
      <c r="M58" s="54"/>
      <c r="N58" s="54"/>
      <c r="O58" s="108"/>
      <c r="P58" s="107"/>
      <c r="Q58" s="107"/>
      <c r="R58" s="107"/>
      <c r="S58" s="54"/>
      <c r="T58" s="49"/>
      <c r="U58" s="141"/>
      <c r="V58" s="56"/>
      <c r="W58" s="56"/>
      <c r="X58" s="57"/>
      <c r="Y58" s="158"/>
      <c r="Z58" s="141"/>
      <c r="AA58" s="158"/>
      <c r="AB58" s="141"/>
      <c r="AC58" s="54"/>
      <c r="AD58" s="162"/>
      <c r="AE58" s="58"/>
      <c r="AF58" s="27"/>
      <c r="AG58" s="150"/>
      <c r="AH58" s="150"/>
      <c r="AI58" s="150"/>
      <c r="AJ58" s="150"/>
      <c r="AK58" s="150"/>
      <c r="AL58" s="150"/>
      <c r="AM58" s="8"/>
    </row>
    <row r="59" spans="1:39" ht="15.75" customHeight="1" thickBot="1">
      <c r="A59" s="102"/>
      <c r="B59" s="16"/>
      <c r="C59" s="48"/>
      <c r="D59" s="54"/>
      <c r="E59" s="141"/>
      <c r="F59" s="49"/>
      <c r="G59" s="50"/>
      <c r="H59" s="51">
        <v>20</v>
      </c>
      <c r="I59" s="52"/>
      <c r="J59" s="143" t="str">
        <f ca="1">IF(K60="w",E58,IF(L60="w",E60,IF(OR(ISBLANK(K60),ISBLANK(L60)),"",OFFSET(E58,INT(L60/3)*2,0))))</f>
        <v>Красковский Ян</v>
      </c>
      <c r="K59" s="55"/>
      <c r="L59" s="55"/>
      <c r="M59" s="55"/>
      <c r="N59" s="149">
        <v>19</v>
      </c>
      <c r="O59" s="108"/>
      <c r="P59" s="107"/>
      <c r="Q59" s="107"/>
      <c r="R59" s="107"/>
      <c r="S59" s="54"/>
      <c r="T59" s="54"/>
      <c r="U59" s="141"/>
      <c r="V59" s="56"/>
      <c r="W59" s="56"/>
      <c r="X59" s="57"/>
      <c r="Y59" s="49"/>
      <c r="Z59" s="141"/>
      <c r="AA59" s="49"/>
      <c r="AB59" s="141"/>
      <c r="AC59" s="57"/>
      <c r="AD59" s="147"/>
      <c r="AE59" s="87"/>
      <c r="AF59" s="27"/>
      <c r="AG59" s="150"/>
      <c r="AH59" s="150"/>
      <c r="AI59" s="150"/>
      <c r="AJ59" s="150"/>
      <c r="AK59" s="150"/>
      <c r="AL59" s="150"/>
      <c r="AM59" s="8"/>
    </row>
    <row r="60" spans="1:39" ht="15.75" customHeight="1" thickBot="1" thickTop="1">
      <c r="A60" s="102"/>
      <c r="B60" s="16"/>
      <c r="C60" s="48"/>
      <c r="D60" s="54">
        <v>-18</v>
      </c>
      <c r="E60" s="143" t="str">
        <f ca="1">IF(K56="w",E56,IF(L56="w",E54,IF(OR(ISBLANK(K56),ISBLANK(L56)),"",OFFSET(E54,INT(K56/3)*2,0))))</f>
        <v>Красковский Ян</v>
      </c>
      <c r="F60" s="122"/>
      <c r="G60" s="123"/>
      <c r="H60" s="61"/>
      <c r="I60" s="49"/>
      <c r="J60" s="141"/>
      <c r="K60" s="203" t="s">
        <v>74</v>
      </c>
      <c r="L60" s="204" t="s">
        <v>73</v>
      </c>
      <c r="M60" s="54"/>
      <c r="N60" s="106"/>
      <c r="O60" s="108"/>
      <c r="P60" s="107"/>
      <c r="Q60" s="107"/>
      <c r="R60" s="107"/>
      <c r="S60" s="54"/>
      <c r="T60" s="49"/>
      <c r="U60" s="141"/>
      <c r="V60" s="56"/>
      <c r="W60" s="56"/>
      <c r="X60" s="57"/>
      <c r="Y60" s="49"/>
      <c r="Z60" s="141"/>
      <c r="AA60" s="49"/>
      <c r="AB60" s="141"/>
      <c r="AC60" s="107"/>
      <c r="AD60" s="161"/>
      <c r="AE60" s="76"/>
      <c r="AF60" s="27"/>
      <c r="AG60" s="150"/>
      <c r="AH60" s="150"/>
      <c r="AI60" s="150"/>
      <c r="AJ60" s="150"/>
      <c r="AK60" s="150"/>
      <c r="AL60" s="150"/>
      <c r="AM60" s="8"/>
    </row>
    <row r="61" spans="1:39" ht="15.75" customHeight="1" thickTop="1">
      <c r="A61" s="102"/>
      <c r="B61" s="16"/>
      <c r="C61" s="48"/>
      <c r="D61" s="54"/>
      <c r="E61" s="49"/>
      <c r="F61" s="49"/>
      <c r="G61" s="50"/>
      <c r="H61" s="49"/>
      <c r="I61" s="52"/>
      <c r="J61" s="143" t="str">
        <f ca="1">IF(K60="w",E60,IF(L60="w",E58,IF(OR(ISBLANK(K60),ISBLANK(L60)),"",OFFSET(E58,INT(K60/3)*2,0))))</f>
        <v>Зеленов Максим</v>
      </c>
      <c r="K61" s="55"/>
      <c r="L61" s="55"/>
      <c r="M61" s="55"/>
      <c r="N61" s="149">
        <v>20</v>
      </c>
      <c r="O61" s="108"/>
      <c r="P61" s="107"/>
      <c r="Q61" s="107"/>
      <c r="R61" s="107"/>
      <c r="S61" s="54"/>
      <c r="T61" s="54"/>
      <c r="U61" s="141"/>
      <c r="V61" s="56"/>
      <c r="W61" s="56"/>
      <c r="X61" s="57"/>
      <c r="Y61" s="49"/>
      <c r="Z61" s="141"/>
      <c r="AA61" s="49"/>
      <c r="AB61" s="141"/>
      <c r="AC61" s="57"/>
      <c r="AD61" s="147"/>
      <c r="AE61" s="58"/>
      <c r="AF61" s="27"/>
      <c r="AG61" s="150"/>
      <c r="AH61" s="150"/>
      <c r="AI61" s="150"/>
      <c r="AJ61" s="150"/>
      <c r="AK61" s="150"/>
      <c r="AL61" s="150"/>
      <c r="AM61" s="8"/>
    </row>
    <row r="62" spans="1:39" ht="15.75" customHeight="1">
      <c r="A62" s="102"/>
      <c r="B62" s="16"/>
      <c r="C62" s="48"/>
      <c r="D62" s="54"/>
      <c r="E62" s="49"/>
      <c r="F62" s="49"/>
      <c r="G62" s="50"/>
      <c r="H62" s="49"/>
      <c r="I62" s="49"/>
      <c r="J62" s="141"/>
      <c r="K62" s="54"/>
      <c r="L62" s="54"/>
      <c r="M62" s="54"/>
      <c r="N62" s="161"/>
      <c r="O62" s="108"/>
      <c r="P62" s="107"/>
      <c r="Q62" s="107"/>
      <c r="R62" s="107"/>
      <c r="S62" s="54"/>
      <c r="T62" s="54"/>
      <c r="U62" s="141"/>
      <c r="V62" s="56"/>
      <c r="W62" s="56"/>
      <c r="X62" s="57"/>
      <c r="Y62" s="158"/>
      <c r="Z62" s="141"/>
      <c r="AA62" s="158"/>
      <c r="AB62" s="141"/>
      <c r="AC62" s="54"/>
      <c r="AD62" s="162"/>
      <c r="AE62" s="105"/>
      <c r="AF62" s="27"/>
      <c r="AG62" s="150"/>
      <c r="AH62" s="150"/>
      <c r="AI62" s="150"/>
      <c r="AJ62" s="150"/>
      <c r="AK62" s="150"/>
      <c r="AL62" s="150"/>
      <c r="AM62" s="8"/>
    </row>
    <row r="63" spans="1:39" ht="15.75" customHeight="1">
      <c r="A63" s="102"/>
      <c r="B63" s="16"/>
      <c r="C63" s="118"/>
      <c r="D63" s="37"/>
      <c r="E63" s="10"/>
      <c r="F63" s="10"/>
      <c r="G63" s="36"/>
      <c r="H63" s="10"/>
      <c r="I63" s="27"/>
      <c r="J63" s="148"/>
      <c r="K63" s="27"/>
      <c r="L63" s="27"/>
      <c r="M63" s="27"/>
      <c r="N63" s="27"/>
      <c r="O63" s="148"/>
      <c r="P63" s="27"/>
      <c r="Q63" s="27"/>
      <c r="R63" s="27"/>
      <c r="S63" s="37"/>
      <c r="T63" s="37"/>
      <c r="U63" s="35"/>
      <c r="V63" s="38"/>
      <c r="W63" s="38"/>
      <c r="X63" s="8"/>
      <c r="Y63" s="8"/>
      <c r="Z63" s="35"/>
      <c r="AA63" s="8"/>
      <c r="AB63" s="8"/>
      <c r="AC63" s="8"/>
      <c r="AD63" s="153"/>
      <c r="AE63" s="8"/>
      <c r="AF63" s="27"/>
      <c r="AG63" s="150"/>
      <c r="AH63" s="150"/>
      <c r="AI63" s="150"/>
      <c r="AJ63" s="150"/>
      <c r="AK63" s="150"/>
      <c r="AL63" s="150"/>
      <c r="AM63" s="8"/>
    </row>
    <row r="64" spans="1:3" ht="12">
      <c r="A64" s="102"/>
      <c r="B64" s="100"/>
      <c r="C64" s="85"/>
    </row>
    <row r="65" spans="1:3" ht="12">
      <c r="A65" s="102"/>
      <c r="B65" s="100"/>
      <c r="C65" s="85"/>
    </row>
    <row r="66" spans="1:3" ht="12">
      <c r="A66" s="102"/>
      <c r="B66" s="100"/>
      <c r="C66" s="85"/>
    </row>
    <row r="67" spans="1:3" ht="12">
      <c r="A67" s="102"/>
      <c r="B67" s="100"/>
      <c r="C67" s="85"/>
    </row>
    <row r="68" spans="1:3" ht="12">
      <c r="A68" s="102"/>
      <c r="B68" s="100"/>
      <c r="C68" s="85"/>
    </row>
    <row r="69" spans="1:3" ht="12">
      <c r="A69" s="102"/>
      <c r="B69" s="100"/>
      <c r="C69" s="85"/>
    </row>
    <row r="70" spans="1:3" ht="12">
      <c r="A70" s="102"/>
      <c r="B70" s="100"/>
      <c r="C70" s="85"/>
    </row>
    <row r="71" spans="1:3" ht="12">
      <c r="A71" s="102"/>
      <c r="B71" s="100"/>
      <c r="C71" s="85"/>
    </row>
    <row r="72" spans="1:3" ht="12">
      <c r="A72" s="102"/>
      <c r="B72" s="100"/>
      <c r="C72" s="85"/>
    </row>
    <row r="73" spans="1:3" ht="12">
      <c r="A73" s="102"/>
      <c r="B73" s="100"/>
      <c r="C73" s="85"/>
    </row>
    <row r="74" spans="1:3" ht="12">
      <c r="A74" s="102"/>
      <c r="B74" s="100"/>
      <c r="C74" s="85"/>
    </row>
    <row r="75" spans="1:3" ht="12">
      <c r="A75" s="102"/>
      <c r="B75" s="100"/>
      <c r="C75" s="85"/>
    </row>
    <row r="76" spans="1:3" ht="12">
      <c r="A76" s="102"/>
      <c r="B76" s="100"/>
      <c r="C76" s="85"/>
    </row>
    <row r="77" spans="1:3" ht="12">
      <c r="A77" s="102"/>
      <c r="B77" s="100"/>
      <c r="C77" s="85"/>
    </row>
    <row r="78" spans="1:3" ht="12">
      <c r="A78" s="102"/>
      <c r="B78" s="100"/>
      <c r="C78" s="85"/>
    </row>
    <row r="79" spans="1:3" ht="12">
      <c r="A79" s="102"/>
      <c r="B79" s="100"/>
      <c r="C79" s="85"/>
    </row>
    <row r="80" spans="1:3" ht="12">
      <c r="A80" s="102"/>
      <c r="B80" s="100"/>
      <c r="C80" s="85"/>
    </row>
    <row r="81" spans="1:3" ht="12">
      <c r="A81" s="102"/>
      <c r="B81" s="100"/>
      <c r="C81" s="85"/>
    </row>
    <row r="82" spans="1:3" ht="12">
      <c r="A82" s="102"/>
      <c r="B82" s="100"/>
      <c r="C82" s="85"/>
    </row>
    <row r="83" spans="1:3" ht="12">
      <c r="A83" s="102"/>
      <c r="B83" s="100"/>
      <c r="C83" s="85"/>
    </row>
    <row r="84" spans="1:3" ht="12">
      <c r="A84" s="102"/>
      <c r="B84" s="100"/>
      <c r="C84" s="85"/>
    </row>
    <row r="85" spans="1:3" ht="12">
      <c r="A85" s="102"/>
      <c r="B85" s="100"/>
      <c r="C85" s="85"/>
    </row>
    <row r="86" spans="1:3" ht="12">
      <c r="A86" s="102"/>
      <c r="B86" s="100"/>
      <c r="C86" s="85"/>
    </row>
    <row r="87" spans="1:3" ht="12">
      <c r="A87" s="102"/>
      <c r="B87" s="100"/>
      <c r="C87" s="85"/>
    </row>
    <row r="88" spans="1:3" ht="12">
      <c r="A88" s="102"/>
      <c r="B88" s="100"/>
      <c r="C88" s="85"/>
    </row>
    <row r="89" spans="1:3" ht="12">
      <c r="A89" s="102"/>
      <c r="B89" s="100"/>
      <c r="C89" s="85"/>
    </row>
    <row r="90" spans="1:3" ht="12">
      <c r="A90" s="102"/>
      <c r="B90" s="100"/>
      <c r="C90" s="85"/>
    </row>
    <row r="91" spans="1:3" ht="12">
      <c r="A91" s="102"/>
      <c r="B91" s="100"/>
      <c r="C91" s="85"/>
    </row>
    <row r="92" spans="1:3" ht="12">
      <c r="A92" s="102"/>
      <c r="B92" s="100"/>
      <c r="C92" s="85"/>
    </row>
    <row r="93" spans="1:3" ht="12">
      <c r="A93" s="102"/>
      <c r="B93" s="100"/>
      <c r="C93" s="85"/>
    </row>
    <row r="94" spans="1:3" ht="12">
      <c r="A94" s="102"/>
      <c r="B94" s="100"/>
      <c r="C94" s="85"/>
    </row>
    <row r="95" spans="1:3" ht="12">
      <c r="A95" s="102"/>
      <c r="B95" s="100"/>
      <c r="C95" s="85"/>
    </row>
    <row r="96" spans="1:3" ht="12">
      <c r="A96" s="102"/>
      <c r="B96" s="100"/>
      <c r="C96" s="85"/>
    </row>
    <row r="97" spans="1:3" ht="12">
      <c r="A97" s="102"/>
      <c r="B97" s="100"/>
      <c r="C97" s="85"/>
    </row>
    <row r="98" spans="1:3" ht="12">
      <c r="A98" s="102"/>
      <c r="B98" s="100"/>
      <c r="C98" s="85"/>
    </row>
    <row r="99" spans="1:3" ht="12">
      <c r="A99" s="102"/>
      <c r="B99" s="100"/>
      <c r="C99" s="85"/>
    </row>
    <row r="100" spans="1:3" ht="12">
      <c r="A100" s="102"/>
      <c r="B100" s="100"/>
      <c r="C100" s="85"/>
    </row>
    <row r="101" spans="1:3" ht="12">
      <c r="A101" s="102"/>
      <c r="B101" s="100"/>
      <c r="C101" s="85"/>
    </row>
    <row r="102" spans="1:3" ht="12">
      <c r="A102" s="102"/>
      <c r="B102" s="100"/>
      <c r="C102" s="85"/>
    </row>
    <row r="103" spans="1:3" ht="12">
      <c r="A103" s="102"/>
      <c r="B103" s="100"/>
      <c r="C103" s="85"/>
    </row>
    <row r="104" spans="1:3" ht="12">
      <c r="A104" s="102"/>
      <c r="B104" s="100"/>
      <c r="C104" s="85"/>
    </row>
    <row r="105" spans="1:3" ht="12">
      <c r="A105" s="102"/>
      <c r="B105" s="100"/>
      <c r="C105" s="85"/>
    </row>
    <row r="106" spans="1:3" ht="12">
      <c r="A106" s="102"/>
      <c r="B106" s="100"/>
      <c r="C106" s="85"/>
    </row>
    <row r="107" spans="1:3" ht="12">
      <c r="A107" s="102"/>
      <c r="B107" s="100"/>
      <c r="C107" s="85"/>
    </row>
    <row r="108" spans="1:3" ht="12">
      <c r="A108" s="102"/>
      <c r="B108" s="100"/>
      <c r="C108" s="85"/>
    </row>
    <row r="109" spans="1:3" ht="12">
      <c r="A109" s="102"/>
      <c r="B109" s="100"/>
      <c r="C109" s="85"/>
    </row>
    <row r="110" spans="1:3" ht="12">
      <c r="A110" s="102"/>
      <c r="B110" s="100"/>
      <c r="C110" s="85"/>
    </row>
    <row r="111" spans="1:3" ht="12">
      <c r="A111" s="102"/>
      <c r="B111" s="100"/>
      <c r="C111" s="85"/>
    </row>
    <row r="112" spans="1:3" ht="12">
      <c r="A112" s="102"/>
      <c r="B112" s="100"/>
      <c r="C112" s="85"/>
    </row>
    <row r="113" spans="1:3" ht="12">
      <c r="A113" s="102"/>
      <c r="B113" s="100"/>
      <c r="C113" s="85"/>
    </row>
    <row r="114" spans="1:3" ht="12">
      <c r="A114" s="102"/>
      <c r="B114" s="100"/>
      <c r="C114" s="85"/>
    </row>
    <row r="115" spans="1:3" ht="12">
      <c r="A115" s="102"/>
      <c r="B115" s="100"/>
      <c r="C115" s="85"/>
    </row>
    <row r="116" spans="1:3" ht="12">
      <c r="A116" s="102"/>
      <c r="B116" s="100"/>
      <c r="C116" s="85"/>
    </row>
    <row r="117" spans="1:3" ht="12">
      <c r="A117" s="102"/>
      <c r="B117" s="100"/>
      <c r="C117" s="85"/>
    </row>
    <row r="118" spans="1:3" ht="12">
      <c r="A118" s="102"/>
      <c r="B118" s="100"/>
      <c r="C118" s="85"/>
    </row>
    <row r="119" spans="1:3" ht="12">
      <c r="A119" s="102"/>
      <c r="B119" s="100"/>
      <c r="C119" s="85"/>
    </row>
    <row r="120" spans="1:3" ht="12">
      <c r="A120" s="102"/>
      <c r="B120" s="100"/>
      <c r="C120" s="85"/>
    </row>
    <row r="121" spans="1:3" ht="12">
      <c r="A121" s="102"/>
      <c r="B121" s="100"/>
      <c r="C121" s="85"/>
    </row>
    <row r="122" spans="1:3" ht="12">
      <c r="A122" s="102"/>
      <c r="B122" s="100"/>
      <c r="C122" s="85"/>
    </row>
    <row r="123" spans="1:3" ht="12">
      <c r="A123" s="102"/>
      <c r="B123" s="100"/>
      <c r="C123" s="85"/>
    </row>
    <row r="124" spans="1:3" ht="12">
      <c r="A124" s="102"/>
      <c r="B124" s="100"/>
      <c r="C124" s="85"/>
    </row>
    <row r="125" spans="1:3" ht="12">
      <c r="A125" s="102"/>
      <c r="B125" s="100"/>
      <c r="C125" s="85"/>
    </row>
    <row r="126" spans="1:3" ht="12">
      <c r="A126" s="102"/>
      <c r="B126" s="100"/>
      <c r="C126" s="85"/>
    </row>
    <row r="127" spans="1:3" ht="12">
      <c r="A127" s="102"/>
      <c r="B127" s="100"/>
      <c r="C127" s="85"/>
    </row>
    <row r="128" spans="1:3" ht="12">
      <c r="A128" s="102"/>
      <c r="B128" s="100"/>
      <c r="C128" s="85"/>
    </row>
    <row r="129" spans="1:3" ht="12">
      <c r="A129" s="102"/>
      <c r="B129" s="100"/>
      <c r="C129" s="85"/>
    </row>
    <row r="130" spans="1:3" ht="12">
      <c r="A130" s="102"/>
      <c r="B130" s="100"/>
      <c r="C130" s="85"/>
    </row>
    <row r="131" spans="1:3" ht="12">
      <c r="A131" s="102"/>
      <c r="B131" s="100"/>
      <c r="C131" s="85"/>
    </row>
    <row r="132" spans="1:3" ht="12">
      <c r="A132" s="102"/>
      <c r="B132" s="100"/>
      <c r="C132" s="85"/>
    </row>
    <row r="133" spans="1:3" ht="12">
      <c r="A133" s="102"/>
      <c r="B133" s="100"/>
      <c r="C133" s="85"/>
    </row>
    <row r="134" spans="1:3" ht="12">
      <c r="A134" s="102"/>
      <c r="B134" s="100"/>
      <c r="C134" s="85"/>
    </row>
    <row r="135" spans="1:3" ht="12">
      <c r="A135" s="102"/>
      <c r="B135" s="100"/>
      <c r="C135" s="85"/>
    </row>
    <row r="136" spans="1:3" ht="12">
      <c r="A136" s="102"/>
      <c r="B136" s="100"/>
      <c r="C136" s="85"/>
    </row>
    <row r="137" spans="1:3" ht="12">
      <c r="A137" s="102"/>
      <c r="B137" s="100"/>
      <c r="C137" s="85"/>
    </row>
    <row r="138" spans="1:3" ht="12">
      <c r="A138" s="102"/>
      <c r="B138" s="100"/>
      <c r="C138" s="85"/>
    </row>
    <row r="139" spans="1:3" ht="12">
      <c r="A139" s="102"/>
      <c r="B139" s="100"/>
      <c r="C139" s="85"/>
    </row>
    <row r="140" spans="1:3" ht="12">
      <c r="A140" s="102"/>
      <c r="B140" s="100"/>
      <c r="C140" s="85"/>
    </row>
    <row r="141" spans="1:3" ht="12">
      <c r="A141" s="102"/>
      <c r="B141" s="100"/>
      <c r="C141" s="85"/>
    </row>
    <row r="142" spans="1:3" ht="12">
      <c r="A142" s="102"/>
      <c r="B142" s="100"/>
      <c r="C142" s="85"/>
    </row>
    <row r="143" spans="1:3" ht="12">
      <c r="A143" s="102"/>
      <c r="B143" s="100"/>
      <c r="C143" s="85"/>
    </row>
    <row r="144" spans="1:3" ht="12">
      <c r="A144" s="102"/>
      <c r="B144" s="100"/>
      <c r="C144" s="85"/>
    </row>
    <row r="145" spans="1:3" ht="12">
      <c r="A145" s="102"/>
      <c r="B145" s="100"/>
      <c r="C145" s="85"/>
    </row>
    <row r="146" spans="1:3" ht="12">
      <c r="A146" s="102"/>
      <c r="B146" s="100"/>
      <c r="C146" s="85"/>
    </row>
    <row r="147" spans="1:3" ht="12">
      <c r="A147" s="102"/>
      <c r="B147" s="100"/>
      <c r="C147" s="85"/>
    </row>
    <row r="148" spans="1:3" ht="12">
      <c r="A148" s="102"/>
      <c r="B148" s="100"/>
      <c r="C148" s="85"/>
    </row>
    <row r="149" spans="1:3" ht="12">
      <c r="A149" s="102"/>
      <c r="B149" s="100"/>
      <c r="C149" s="85"/>
    </row>
    <row r="150" spans="1:3" ht="12">
      <c r="A150" s="102"/>
      <c r="B150" s="100"/>
      <c r="C150" s="85"/>
    </row>
    <row r="151" spans="1:3" ht="12">
      <c r="A151" s="102"/>
      <c r="B151" s="100"/>
      <c r="C151" s="85"/>
    </row>
    <row r="152" spans="1:3" ht="12">
      <c r="A152" s="102"/>
      <c r="B152" s="100"/>
      <c r="C152" s="85"/>
    </row>
    <row r="153" spans="1:3" ht="12">
      <c r="A153" s="102"/>
      <c r="B153" s="100"/>
      <c r="C153" s="85"/>
    </row>
    <row r="154" spans="1:3" ht="12">
      <c r="A154" s="102"/>
      <c r="B154" s="100"/>
      <c r="C154" s="85"/>
    </row>
    <row r="155" spans="1:3" ht="12">
      <c r="A155" s="102"/>
      <c r="B155" s="100"/>
      <c r="C155" s="85"/>
    </row>
    <row r="156" spans="1:3" ht="12">
      <c r="A156" s="102"/>
      <c r="B156" s="100"/>
      <c r="C156" s="85"/>
    </row>
    <row r="157" spans="1:3" ht="12">
      <c r="A157" s="102"/>
      <c r="B157" s="100"/>
      <c r="C157" s="85"/>
    </row>
    <row r="158" spans="1:3" ht="12">
      <c r="A158" s="102"/>
      <c r="B158" s="100"/>
      <c r="C158" s="85"/>
    </row>
    <row r="159" spans="1:3" ht="12">
      <c r="A159" s="102"/>
      <c r="B159" s="100"/>
      <c r="C159" s="85"/>
    </row>
    <row r="160" spans="1:3" ht="12">
      <c r="A160" s="102"/>
      <c r="B160" s="100"/>
      <c r="C160" s="85"/>
    </row>
    <row r="161" spans="1:3" ht="12">
      <c r="A161" s="102"/>
      <c r="B161" s="100"/>
      <c r="C161" s="85"/>
    </row>
    <row r="162" spans="1:3" ht="12">
      <c r="A162" s="102"/>
      <c r="B162" s="100"/>
      <c r="C162" s="85"/>
    </row>
    <row r="163" spans="1:3" ht="12">
      <c r="A163" s="102"/>
      <c r="B163" s="100"/>
      <c r="C163" s="85"/>
    </row>
    <row r="164" spans="1:3" ht="12">
      <c r="A164" s="102"/>
      <c r="B164" s="100"/>
      <c r="C164" s="85"/>
    </row>
    <row r="165" spans="1:3" ht="12">
      <c r="A165" s="102"/>
      <c r="B165" s="100"/>
      <c r="C165" s="85"/>
    </row>
    <row r="166" spans="1:3" ht="12">
      <c r="A166" s="102"/>
      <c r="B166" s="100"/>
      <c r="C166" s="85"/>
    </row>
    <row r="167" spans="1:3" ht="12">
      <c r="A167" s="102"/>
      <c r="B167" s="100"/>
      <c r="C167" s="85"/>
    </row>
    <row r="168" spans="1:3" ht="12">
      <c r="A168" s="102"/>
      <c r="B168" s="100"/>
      <c r="C168" s="85"/>
    </row>
    <row r="169" spans="1:3" ht="12">
      <c r="A169" s="102"/>
      <c r="B169" s="100"/>
      <c r="C169" s="85"/>
    </row>
    <row r="170" spans="1:3" ht="12">
      <c r="A170" s="102"/>
      <c r="B170" s="100"/>
      <c r="C170" s="85"/>
    </row>
    <row r="171" spans="1:3" ht="12">
      <c r="A171" s="102"/>
      <c r="B171" s="100"/>
      <c r="C171" s="85"/>
    </row>
    <row r="172" spans="1:3" ht="12">
      <c r="A172" s="102"/>
      <c r="B172" s="100"/>
      <c r="C172" s="85"/>
    </row>
    <row r="173" spans="1:3" ht="12">
      <c r="A173" s="102"/>
      <c r="B173" s="100"/>
      <c r="C173" s="85"/>
    </row>
    <row r="174" spans="1:3" ht="12">
      <c r="A174" s="102"/>
      <c r="B174" s="100"/>
      <c r="C174" s="85"/>
    </row>
    <row r="175" spans="1:3" ht="12">
      <c r="A175" s="102"/>
      <c r="B175" s="100"/>
      <c r="C175" s="85"/>
    </row>
    <row r="176" spans="1:3" ht="12">
      <c r="A176" s="102"/>
      <c r="B176" s="100"/>
      <c r="C176" s="85"/>
    </row>
    <row r="177" spans="1:3" ht="12">
      <c r="A177" s="102"/>
      <c r="B177" s="100"/>
      <c r="C177" s="85"/>
    </row>
    <row r="178" spans="1:3" ht="12">
      <c r="A178" s="102"/>
      <c r="B178" s="100"/>
      <c r="C178" s="85"/>
    </row>
    <row r="179" spans="1:3" ht="12">
      <c r="A179" s="102"/>
      <c r="B179" s="100"/>
      <c r="C179" s="85"/>
    </row>
    <row r="180" spans="1:3" ht="12">
      <c r="A180" s="102"/>
      <c r="B180" s="100"/>
      <c r="C180" s="85"/>
    </row>
    <row r="181" spans="1:3" ht="12">
      <c r="A181" s="102"/>
      <c r="B181" s="100"/>
      <c r="C181" s="85"/>
    </row>
    <row r="182" spans="1:3" ht="12">
      <c r="A182" s="102"/>
      <c r="B182" s="100"/>
      <c r="C182" s="85"/>
    </row>
    <row r="183" spans="1:3" ht="12">
      <c r="A183" s="102"/>
      <c r="B183" s="100"/>
      <c r="C183" s="85"/>
    </row>
    <row r="184" spans="1:3" ht="12">
      <c r="A184" s="102"/>
      <c r="B184" s="100"/>
      <c r="C184" s="85"/>
    </row>
    <row r="185" spans="1:3" ht="12">
      <c r="A185" s="102"/>
      <c r="B185" s="100"/>
      <c r="C185" s="85"/>
    </row>
    <row r="186" spans="1:3" ht="12">
      <c r="A186" s="102"/>
      <c r="B186" s="100"/>
      <c r="C186" s="85"/>
    </row>
    <row r="187" spans="1:3" ht="12">
      <c r="A187" s="102"/>
      <c r="B187" s="100"/>
      <c r="C187" s="85"/>
    </row>
    <row r="188" spans="1:3" ht="12">
      <c r="A188" s="102"/>
      <c r="B188" s="100"/>
      <c r="C188" s="85"/>
    </row>
    <row r="189" spans="1:3" ht="12">
      <c r="A189" s="102"/>
      <c r="B189" s="100"/>
      <c r="C189" s="85"/>
    </row>
    <row r="190" spans="1:3" ht="12">
      <c r="A190" s="102"/>
      <c r="B190" s="100"/>
      <c r="C190" s="85"/>
    </row>
    <row r="191" spans="1:3" ht="12">
      <c r="A191" s="102"/>
      <c r="B191" s="100"/>
      <c r="C191" s="85"/>
    </row>
    <row r="192" spans="1:3" ht="12">
      <c r="A192" s="102"/>
      <c r="B192" s="100"/>
      <c r="C192" s="85"/>
    </row>
    <row r="193" spans="1:3" ht="12">
      <c r="A193" s="102"/>
      <c r="B193" s="100"/>
      <c r="C193" s="85"/>
    </row>
    <row r="194" spans="1:3" ht="12">
      <c r="A194" s="102"/>
      <c r="B194" s="100"/>
      <c r="C194" s="85"/>
    </row>
    <row r="195" spans="1:3" ht="12">
      <c r="A195" s="102"/>
      <c r="B195" s="100"/>
      <c r="C195" s="85"/>
    </row>
    <row r="196" spans="1:3" ht="12">
      <c r="A196" s="102"/>
      <c r="B196" s="100"/>
      <c r="C196" s="85"/>
    </row>
    <row r="197" spans="1:3" ht="12">
      <c r="A197" s="102"/>
      <c r="B197" s="100"/>
      <c r="C197" s="85"/>
    </row>
    <row r="198" spans="1:3" ht="12">
      <c r="A198" s="102"/>
      <c r="B198" s="100"/>
      <c r="C198" s="85"/>
    </row>
    <row r="199" spans="1:3" ht="12">
      <c r="A199" s="102"/>
      <c r="B199" s="100"/>
      <c r="C199" s="85"/>
    </row>
    <row r="200" spans="1:3" ht="12">
      <c r="A200" s="102"/>
      <c r="B200" s="100"/>
      <c r="C200" s="85"/>
    </row>
    <row r="201" spans="1:3" ht="12">
      <c r="A201" s="102"/>
      <c r="B201" s="100"/>
      <c r="C201" s="85"/>
    </row>
    <row r="202" spans="1:3" ht="12">
      <c r="A202" s="102"/>
      <c r="B202" s="100"/>
      <c r="C202" s="85"/>
    </row>
    <row r="203" spans="1:3" ht="12">
      <c r="A203" s="102"/>
      <c r="B203" s="100"/>
      <c r="C203" s="85"/>
    </row>
    <row r="204" spans="1:3" ht="12">
      <c r="A204" s="102"/>
      <c r="B204" s="100"/>
      <c r="C204" s="85"/>
    </row>
    <row r="205" spans="1:3" ht="12">
      <c r="A205" s="102"/>
      <c r="B205" s="100"/>
      <c r="C205" s="85"/>
    </row>
    <row r="206" spans="1:3" ht="12">
      <c r="A206" s="102"/>
      <c r="B206" s="100"/>
      <c r="C206" s="85"/>
    </row>
    <row r="207" spans="1:3" ht="12">
      <c r="A207" s="102"/>
      <c r="B207" s="100"/>
      <c r="C207" s="85"/>
    </row>
    <row r="208" spans="1:3" ht="12">
      <c r="A208" s="102"/>
      <c r="B208" s="100"/>
      <c r="C208" s="85"/>
    </row>
    <row r="209" spans="1:3" ht="12">
      <c r="A209" s="102"/>
      <c r="B209" s="100"/>
      <c r="C209" s="85"/>
    </row>
    <row r="210" spans="1:3" ht="12">
      <c r="A210" s="102"/>
      <c r="B210" s="100"/>
      <c r="C210" s="85"/>
    </row>
    <row r="211" spans="1:3" ht="12">
      <c r="A211" s="102"/>
      <c r="B211" s="100"/>
      <c r="C211" s="85"/>
    </row>
    <row r="212" spans="1:3" ht="12">
      <c r="A212" s="102"/>
      <c r="B212" s="100"/>
      <c r="C212" s="85"/>
    </row>
    <row r="213" spans="1:3" ht="12">
      <c r="A213" s="102"/>
      <c r="B213" s="100"/>
      <c r="C213" s="85"/>
    </row>
    <row r="214" spans="1:3" ht="12">
      <c r="A214" s="102"/>
      <c r="B214" s="100"/>
      <c r="C214" s="85"/>
    </row>
    <row r="215" spans="1:3" ht="12">
      <c r="A215" s="102"/>
      <c r="B215" s="100"/>
      <c r="C215" s="85"/>
    </row>
    <row r="216" spans="1:3" ht="12">
      <c r="A216" s="102"/>
      <c r="B216" s="100"/>
      <c r="C216" s="85"/>
    </row>
    <row r="217" spans="1:3" ht="12">
      <c r="A217" s="102"/>
      <c r="B217" s="100"/>
      <c r="C217" s="85"/>
    </row>
    <row r="218" spans="1:3" ht="12">
      <c r="A218" s="102"/>
      <c r="B218" s="100"/>
      <c r="C218" s="85"/>
    </row>
    <row r="219" spans="1:3" ht="12">
      <c r="A219" s="102"/>
      <c r="B219" s="100"/>
      <c r="C219" s="85"/>
    </row>
    <row r="220" spans="1:3" ht="12">
      <c r="A220" s="102"/>
      <c r="B220" s="100"/>
      <c r="C220" s="85"/>
    </row>
    <row r="221" spans="1:3" ht="12">
      <c r="A221" s="102"/>
      <c r="B221" s="100"/>
      <c r="C221" s="85"/>
    </row>
    <row r="222" spans="1:3" ht="12">
      <c r="A222" s="102"/>
      <c r="B222" s="100"/>
      <c r="C222" s="85"/>
    </row>
    <row r="223" spans="1:3" ht="12">
      <c r="A223" s="102"/>
      <c r="B223" s="100"/>
      <c r="C223" s="85"/>
    </row>
    <row r="224" spans="1:3" ht="12">
      <c r="A224" s="102"/>
      <c r="B224" s="100"/>
      <c r="C224" s="85"/>
    </row>
    <row r="225" spans="1:3" ht="12">
      <c r="A225" s="102"/>
      <c r="B225" s="100"/>
      <c r="C225" s="85"/>
    </row>
    <row r="226" spans="1:3" ht="12">
      <c r="A226" s="102"/>
      <c r="B226" s="100"/>
      <c r="C226" s="85"/>
    </row>
    <row r="227" spans="1:3" ht="12">
      <c r="A227" s="102"/>
      <c r="B227" s="100"/>
      <c r="C227" s="85"/>
    </row>
    <row r="228" spans="1:3" ht="12">
      <c r="A228" s="102"/>
      <c r="B228" s="100"/>
      <c r="C228" s="85"/>
    </row>
    <row r="229" spans="1:3" ht="12">
      <c r="A229" s="102"/>
      <c r="B229" s="100"/>
      <c r="C229" s="85"/>
    </row>
    <row r="230" spans="1:3" ht="12">
      <c r="A230" s="102"/>
      <c r="B230" s="100"/>
      <c r="C230" s="85"/>
    </row>
    <row r="231" spans="1:3" ht="12">
      <c r="A231" s="102"/>
      <c r="B231" s="100"/>
      <c r="C231" s="85"/>
    </row>
    <row r="232" spans="1:3" ht="12">
      <c r="A232" s="102"/>
      <c r="B232" s="100"/>
      <c r="C232" s="85"/>
    </row>
    <row r="233" spans="1:3" ht="12">
      <c r="A233" s="102"/>
      <c r="B233" s="100"/>
      <c r="C233" s="85"/>
    </row>
    <row r="234" spans="1:3" ht="12">
      <c r="A234" s="102"/>
      <c r="B234" s="100"/>
      <c r="C234" s="85"/>
    </row>
    <row r="235" spans="1:3" ht="12">
      <c r="A235" s="102"/>
      <c r="B235" s="100"/>
      <c r="C235" s="85"/>
    </row>
    <row r="236" spans="1:3" ht="12">
      <c r="A236" s="102"/>
      <c r="B236" s="100"/>
      <c r="C236" s="85"/>
    </row>
    <row r="237" spans="1:3" ht="12">
      <c r="A237" s="102"/>
      <c r="B237" s="100"/>
      <c r="C237" s="85"/>
    </row>
    <row r="238" spans="1:3" ht="12">
      <c r="A238" s="102"/>
      <c r="B238" s="100"/>
      <c r="C238" s="85"/>
    </row>
    <row r="239" spans="1:3" ht="12">
      <c r="A239" s="102"/>
      <c r="B239" s="100"/>
      <c r="C239" s="85"/>
    </row>
    <row r="240" spans="1:3" ht="12">
      <c r="A240" s="102"/>
      <c r="B240" s="100"/>
      <c r="C240" s="85"/>
    </row>
    <row r="241" spans="1:3" ht="12">
      <c r="A241" s="102"/>
      <c r="B241" s="100"/>
      <c r="C241" s="85"/>
    </row>
    <row r="242" spans="1:3" ht="12">
      <c r="A242" s="102"/>
      <c r="B242" s="100"/>
      <c r="C242" s="85"/>
    </row>
    <row r="243" spans="1:3" ht="12">
      <c r="A243" s="102"/>
      <c r="B243" s="100"/>
      <c r="C243" s="85"/>
    </row>
    <row r="244" spans="1:3" ht="12">
      <c r="A244" s="102"/>
      <c r="B244" s="100"/>
      <c r="C244" s="85"/>
    </row>
    <row r="245" spans="1:3" ht="12">
      <c r="A245" s="102"/>
      <c r="B245" s="100"/>
      <c r="C245" s="85"/>
    </row>
    <row r="246" spans="1:3" ht="12">
      <c r="A246" s="102"/>
      <c r="B246" s="100"/>
      <c r="C246" s="85"/>
    </row>
    <row r="247" spans="1:3" ht="12">
      <c r="A247" s="102"/>
      <c r="B247" s="100"/>
      <c r="C247" s="85"/>
    </row>
    <row r="248" spans="1:3" ht="12">
      <c r="A248" s="102"/>
      <c r="B248" s="100"/>
      <c r="C248" s="85"/>
    </row>
    <row r="249" spans="1:3" ht="12">
      <c r="A249" s="102"/>
      <c r="B249" s="100"/>
      <c r="C249" s="85"/>
    </row>
    <row r="250" spans="1:3" ht="12">
      <c r="A250" s="102"/>
      <c r="B250" s="100"/>
      <c r="C250" s="85"/>
    </row>
    <row r="251" spans="1:3" ht="12">
      <c r="A251" s="102"/>
      <c r="B251" s="100"/>
      <c r="C251" s="85"/>
    </row>
    <row r="252" spans="1:3" ht="12">
      <c r="A252" s="102"/>
      <c r="B252" s="100"/>
      <c r="C252" s="85"/>
    </row>
    <row r="253" spans="1:3" ht="12">
      <c r="A253" s="102"/>
      <c r="B253" s="100"/>
      <c r="C253" s="85"/>
    </row>
    <row r="254" spans="1:3" ht="12">
      <c r="A254" s="102"/>
      <c r="B254" s="100"/>
      <c r="C254" s="85"/>
    </row>
    <row r="255" spans="1:3" ht="12">
      <c r="A255" s="102"/>
      <c r="B255" s="100"/>
      <c r="C255" s="85"/>
    </row>
    <row r="256" spans="1:3" ht="12">
      <c r="A256" s="102"/>
      <c r="B256" s="100"/>
      <c r="C256" s="85"/>
    </row>
    <row r="257" spans="1:3" ht="12">
      <c r="A257" s="102"/>
      <c r="B257" s="100"/>
      <c r="C257" s="85"/>
    </row>
    <row r="258" spans="1:3" ht="12">
      <c r="A258" s="102"/>
      <c r="B258" s="100"/>
      <c r="C258" s="85"/>
    </row>
    <row r="259" spans="1:3" ht="12">
      <c r="A259" s="102"/>
      <c r="B259" s="100"/>
      <c r="C259" s="85"/>
    </row>
    <row r="260" spans="1:3" ht="12">
      <c r="A260" s="102"/>
      <c r="B260" s="100"/>
      <c r="C260" s="85"/>
    </row>
    <row r="261" spans="1:3" ht="12">
      <c r="A261" s="102"/>
      <c r="B261" s="100"/>
      <c r="C261" s="85"/>
    </row>
    <row r="262" spans="1:3" ht="12">
      <c r="A262" s="102"/>
      <c r="B262" s="100"/>
      <c r="C262" s="85"/>
    </row>
    <row r="263" spans="1:3" ht="12">
      <c r="A263" s="102"/>
      <c r="B263" s="100"/>
      <c r="C263" s="85"/>
    </row>
    <row r="264" spans="1:3" ht="12">
      <c r="A264" s="102"/>
      <c r="B264" s="100"/>
      <c r="C264" s="85"/>
    </row>
    <row r="265" spans="1:3" ht="12">
      <c r="A265" s="102"/>
      <c r="B265" s="100"/>
      <c r="C265" s="85"/>
    </row>
    <row r="266" spans="1:3" ht="12">
      <c r="A266" s="102"/>
      <c r="B266" s="100"/>
      <c r="C266" s="85"/>
    </row>
    <row r="267" spans="1:3" ht="12">
      <c r="A267" s="102"/>
      <c r="B267" s="100"/>
      <c r="C267" s="85"/>
    </row>
    <row r="268" spans="1:3" ht="12">
      <c r="A268" s="102"/>
      <c r="B268" s="100"/>
      <c r="C268" s="85"/>
    </row>
    <row r="269" spans="1:3" ht="12">
      <c r="A269" s="102"/>
      <c r="B269" s="100"/>
      <c r="C269" s="85"/>
    </row>
    <row r="270" spans="1:3" ht="12">
      <c r="A270" s="102"/>
      <c r="B270" s="100"/>
      <c r="C270" s="85"/>
    </row>
    <row r="271" spans="1:3" ht="12">
      <c r="A271" s="102"/>
      <c r="B271" s="100"/>
      <c r="C271" s="85"/>
    </row>
    <row r="272" spans="1:3" ht="12">
      <c r="A272" s="102"/>
      <c r="B272" s="100"/>
      <c r="C272" s="85"/>
    </row>
    <row r="273" spans="1:3" ht="12">
      <c r="A273" s="102"/>
      <c r="B273" s="100"/>
      <c r="C273" s="85"/>
    </row>
    <row r="274" spans="1:3" ht="12">
      <c r="A274" s="102"/>
      <c r="B274" s="100"/>
      <c r="C274" s="85"/>
    </row>
    <row r="275" spans="1:3" ht="12">
      <c r="A275" s="102"/>
      <c r="B275" s="100"/>
      <c r="C275" s="85"/>
    </row>
    <row r="276" spans="1:3" ht="12">
      <c r="A276" s="102"/>
      <c r="B276" s="100"/>
      <c r="C276" s="85"/>
    </row>
    <row r="277" spans="1:3" ht="12">
      <c r="A277" s="102"/>
      <c r="B277" s="100"/>
      <c r="C277" s="85"/>
    </row>
    <row r="278" spans="1:3" ht="12">
      <c r="A278" s="102"/>
      <c r="B278" s="100"/>
      <c r="C278" s="85"/>
    </row>
    <row r="279" spans="1:3" ht="12">
      <c r="A279" s="102"/>
      <c r="B279" s="100"/>
      <c r="C279" s="85"/>
    </row>
    <row r="280" spans="1:3" ht="12">
      <c r="A280" s="102"/>
      <c r="B280" s="100"/>
      <c r="C280" s="85"/>
    </row>
    <row r="281" spans="1:3" ht="12">
      <c r="A281" s="102"/>
      <c r="B281" s="100"/>
      <c r="C281" s="85"/>
    </row>
    <row r="282" spans="1:3" ht="12">
      <c r="A282" s="102"/>
      <c r="B282" s="100"/>
      <c r="C282" s="85"/>
    </row>
    <row r="283" spans="1:3" ht="12">
      <c r="A283" s="102"/>
      <c r="B283" s="100"/>
      <c r="C283" s="85"/>
    </row>
    <row r="284" spans="1:3" ht="12">
      <c r="A284" s="102"/>
      <c r="B284" s="100"/>
      <c r="C284" s="85"/>
    </row>
    <row r="285" spans="1:3" ht="12">
      <c r="A285" s="102"/>
      <c r="B285" s="100"/>
      <c r="C285" s="85"/>
    </row>
    <row r="286" spans="1:3" ht="12">
      <c r="A286" s="102"/>
      <c r="B286" s="100"/>
      <c r="C286" s="85"/>
    </row>
    <row r="287" spans="1:3" ht="12">
      <c r="A287" s="102"/>
      <c r="B287" s="100"/>
      <c r="C287" s="85"/>
    </row>
    <row r="288" spans="1:3" ht="12">
      <c r="A288" s="102"/>
      <c r="B288" s="100"/>
      <c r="C288" s="85"/>
    </row>
    <row r="289" spans="1:3" ht="12">
      <c r="A289" s="102"/>
      <c r="B289" s="100"/>
      <c r="C289" s="85"/>
    </row>
    <row r="290" spans="1:3" ht="12">
      <c r="A290" s="102"/>
      <c r="B290" s="100"/>
      <c r="C290" s="85"/>
    </row>
    <row r="291" spans="1:3" ht="12">
      <c r="A291" s="102"/>
      <c r="B291" s="100"/>
      <c r="C291" s="85"/>
    </row>
    <row r="292" spans="1:3" ht="12">
      <c r="A292" s="102"/>
      <c r="B292" s="100"/>
      <c r="C292" s="85"/>
    </row>
    <row r="293" spans="1:3" ht="12">
      <c r="A293" s="102"/>
      <c r="B293" s="100"/>
      <c r="C293" s="85"/>
    </row>
    <row r="294" spans="1:3" ht="12">
      <c r="A294" s="102"/>
      <c r="B294" s="100"/>
      <c r="C294" s="85"/>
    </row>
    <row r="295" spans="1:3" ht="12">
      <c r="A295" s="102"/>
      <c r="B295" s="100"/>
      <c r="C295" s="85"/>
    </row>
    <row r="296" spans="1:3" ht="12">
      <c r="A296" s="102"/>
      <c r="B296" s="100"/>
      <c r="C296" s="85"/>
    </row>
    <row r="297" spans="1:3" ht="12">
      <c r="A297" s="102"/>
      <c r="B297" s="100"/>
      <c r="C297" s="85"/>
    </row>
    <row r="298" spans="1:3" ht="12">
      <c r="A298" s="102"/>
      <c r="B298" s="100"/>
      <c r="C298" s="85"/>
    </row>
    <row r="299" spans="1:3" ht="12">
      <c r="A299" s="102"/>
      <c r="B299" s="100"/>
      <c r="C299" s="85"/>
    </row>
    <row r="300" spans="1:3" ht="12">
      <c r="A300" s="102"/>
      <c r="B300" s="100"/>
      <c r="C300" s="85"/>
    </row>
    <row r="301" spans="1:3" ht="12">
      <c r="A301" s="102"/>
      <c r="B301" s="100"/>
      <c r="C301" s="85"/>
    </row>
    <row r="302" spans="1:3" ht="12">
      <c r="A302" s="102"/>
      <c r="B302" s="100"/>
      <c r="C302" s="85"/>
    </row>
    <row r="303" spans="1:3" ht="12">
      <c r="A303" s="102"/>
      <c r="B303" s="100"/>
      <c r="C303" s="85"/>
    </row>
    <row r="304" spans="1:2" ht="12">
      <c r="A304" s="102"/>
      <c r="B304" s="100"/>
    </row>
    <row r="305" spans="1:2" ht="12">
      <c r="A305" s="102"/>
      <c r="B305" s="100"/>
    </row>
    <row r="306" spans="1:2" ht="12">
      <c r="A306" s="102"/>
      <c r="B306" s="100"/>
    </row>
  </sheetData>
  <sheetProtection/>
  <printOptions/>
  <pageMargins left="0.7874015748031497" right="0.3937007874015748" top="0.3937007874015748" bottom="0.7874015748031497" header="0" footer="0"/>
  <pageSetup fitToHeight="1" fitToWidth="1" horizontalDpi="600" verticalDpi="600" orientation="portrait" paperSize="9" scale="75" r:id="rId4"/>
  <drawing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sheetPr codeName="Лист9"/>
  <dimension ref="A1:H29"/>
  <sheetViews>
    <sheetView showGridLines="0" zoomScalePageLayoutView="0" workbookViewId="0" topLeftCell="A1">
      <pane ySplit="1" topLeftCell="A2" activePane="bottomLeft" state="frozen"/>
      <selection pane="topLeft" activeCell="A1" sqref="A1"/>
      <selection pane="bottomLeft" activeCell="D49" sqref="D49"/>
    </sheetView>
  </sheetViews>
  <sheetFormatPr defaultColWidth="8.00390625" defaultRowHeight="11.25" outlineLevelCol="1"/>
  <cols>
    <col min="1" max="1" width="12.50390625" style="110" customWidth="1"/>
    <col min="2" max="2" width="10.125" style="110" customWidth="1"/>
    <col min="3" max="3" width="15.75390625" style="110" customWidth="1"/>
    <col min="4" max="4" width="14.50390625" style="110" customWidth="1"/>
    <col min="5" max="5" width="9.50390625" style="110" customWidth="1"/>
    <col min="6" max="6" width="7.50390625" style="111" customWidth="1"/>
    <col min="7" max="7" width="0" style="112" hidden="1" customWidth="1" outlineLevel="1"/>
    <col min="8" max="8" width="0" style="110" hidden="1" customWidth="1" outlineLevel="1"/>
    <col min="9" max="16384" width="8.00390625" style="110" customWidth="1"/>
  </cols>
  <sheetData>
    <row r="1" spans="1:6" ht="10.5">
      <c r="A1" s="113" t="s">
        <v>8</v>
      </c>
      <c r="B1" s="113" t="s">
        <v>9</v>
      </c>
      <c r="C1" s="113" t="s">
        <v>10</v>
      </c>
      <c r="D1" s="113" t="s">
        <v>11</v>
      </c>
      <c r="E1" s="113" t="s">
        <v>12</v>
      </c>
      <c r="F1" s="114"/>
    </row>
    <row r="2" spans="1:8" ht="10.5">
      <c r="A2" s="115"/>
      <c r="B2" s="115">
        <v>1</v>
      </c>
      <c r="C2" s="115">
        <v>1</v>
      </c>
      <c r="D2" s="115">
        <v>16</v>
      </c>
      <c r="E2" s="115">
        <v>1</v>
      </c>
      <c r="F2" s="116"/>
      <c r="G2" s="112" t="s">
        <v>13</v>
      </c>
      <c r="H2" s="110" t="s">
        <v>14</v>
      </c>
    </row>
    <row r="3" spans="1:8" ht="10.5">
      <c r="A3" s="115"/>
      <c r="B3" s="115">
        <v>2</v>
      </c>
      <c r="C3" s="115">
        <v>9</v>
      </c>
      <c r="D3" s="115">
        <v>8</v>
      </c>
      <c r="E3" s="115">
        <v>1</v>
      </c>
      <c r="F3" s="116"/>
      <c r="G3" s="112" t="s">
        <v>15</v>
      </c>
      <c r="H3" s="110" t="s">
        <v>16</v>
      </c>
    </row>
    <row r="4" spans="1:6" ht="10.5">
      <c r="A4" s="115"/>
      <c r="B4" s="115">
        <v>3</v>
      </c>
      <c r="C4" s="115">
        <v>5</v>
      </c>
      <c r="D4" s="115">
        <v>12</v>
      </c>
      <c r="E4" s="115">
        <v>1</v>
      </c>
      <c r="F4" s="116"/>
    </row>
    <row r="5" spans="1:6" ht="10.5">
      <c r="A5" s="115"/>
      <c r="B5" s="115">
        <v>4</v>
      </c>
      <c r="C5" s="115">
        <v>13</v>
      </c>
      <c r="D5" s="115">
        <v>4</v>
      </c>
      <c r="E5" s="115">
        <v>1</v>
      </c>
      <c r="F5" s="116"/>
    </row>
    <row r="6" spans="1:6" ht="10.5">
      <c r="A6" s="115"/>
      <c r="B6" s="115">
        <v>5</v>
      </c>
      <c r="C6" s="115">
        <v>3</v>
      </c>
      <c r="D6" s="115">
        <v>14</v>
      </c>
      <c r="E6" s="115">
        <v>1</v>
      </c>
      <c r="F6" s="116"/>
    </row>
    <row r="7" spans="1:6" ht="10.5">
      <c r="A7" s="115"/>
      <c r="B7" s="115">
        <v>6</v>
      </c>
      <c r="C7" s="115">
        <v>11</v>
      </c>
      <c r="D7" s="115">
        <v>6</v>
      </c>
      <c r="E7" s="115">
        <v>1</v>
      </c>
      <c r="F7" s="116"/>
    </row>
    <row r="8" spans="1:6" ht="10.5">
      <c r="A8" s="115"/>
      <c r="B8" s="115">
        <v>7</v>
      </c>
      <c r="C8" s="115">
        <v>7</v>
      </c>
      <c r="D8" s="115">
        <v>10</v>
      </c>
      <c r="E8" s="115">
        <v>1</v>
      </c>
      <c r="F8" s="116"/>
    </row>
    <row r="9" spans="1:6" ht="10.5">
      <c r="A9" s="115"/>
      <c r="B9" s="115">
        <v>8</v>
      </c>
      <c r="C9" s="115">
        <v>15</v>
      </c>
      <c r="D9" s="115">
        <v>2</v>
      </c>
      <c r="E9" s="115">
        <v>1</v>
      </c>
      <c r="F9" s="116"/>
    </row>
    <row r="10" spans="1:6" ht="10.5">
      <c r="A10" s="117"/>
      <c r="B10" s="117">
        <v>9</v>
      </c>
      <c r="C10" s="117">
        <v>1</v>
      </c>
      <c r="D10" s="117">
        <v>2</v>
      </c>
      <c r="E10" s="117">
        <v>1</v>
      </c>
      <c r="F10" s="116"/>
    </row>
    <row r="11" spans="1:6" ht="10.5">
      <c r="A11" s="117"/>
      <c r="B11" s="117">
        <v>10</v>
      </c>
      <c r="C11" s="117">
        <v>3</v>
      </c>
      <c r="D11" s="117">
        <v>4</v>
      </c>
      <c r="E11" s="117">
        <v>1</v>
      </c>
      <c r="F11" s="116"/>
    </row>
    <row r="12" spans="1:6" ht="10.5">
      <c r="A12" s="117"/>
      <c r="B12" s="117">
        <v>11</v>
      </c>
      <c r="C12" s="117">
        <v>5</v>
      </c>
      <c r="D12" s="117">
        <v>6</v>
      </c>
      <c r="E12" s="117">
        <v>1</v>
      </c>
      <c r="F12" s="116"/>
    </row>
    <row r="13" spans="1:6" ht="10.5">
      <c r="A13" s="117"/>
      <c r="B13" s="117">
        <v>12</v>
      </c>
      <c r="C13" s="117">
        <v>7</v>
      </c>
      <c r="D13" s="117">
        <v>8</v>
      </c>
      <c r="E13" s="117">
        <v>1</v>
      </c>
      <c r="F13" s="116"/>
    </row>
    <row r="14" spans="1:6" ht="10.5">
      <c r="A14" s="115"/>
      <c r="B14" s="115">
        <v>13</v>
      </c>
      <c r="C14" s="115">
        <v>9</v>
      </c>
      <c r="D14" s="115">
        <v>10</v>
      </c>
      <c r="E14" s="115">
        <v>1</v>
      </c>
      <c r="F14" s="116"/>
    </row>
    <row r="15" spans="1:6" ht="10.5">
      <c r="A15" s="115"/>
      <c r="B15" s="115">
        <v>14</v>
      </c>
      <c r="C15" s="115">
        <v>11</v>
      </c>
      <c r="D15" s="115">
        <v>12</v>
      </c>
      <c r="E15" s="115">
        <v>1</v>
      </c>
      <c r="F15" s="116"/>
    </row>
    <row r="16" spans="1:6" ht="10.5">
      <c r="A16" s="117">
        <v>1</v>
      </c>
      <c r="B16" s="117">
        <v>15</v>
      </c>
      <c r="C16" s="117">
        <v>13</v>
      </c>
      <c r="D16" s="117">
        <v>14</v>
      </c>
      <c r="E16" s="117">
        <v>1</v>
      </c>
      <c r="F16" s="116"/>
    </row>
    <row r="17" spans="1:6" ht="10.5">
      <c r="A17" s="115"/>
      <c r="B17" s="115">
        <v>16</v>
      </c>
      <c r="C17" s="115">
        <v>-1</v>
      </c>
      <c r="D17" s="115">
        <v>-2</v>
      </c>
      <c r="E17" s="115">
        <v>3</v>
      </c>
      <c r="F17" s="116"/>
    </row>
    <row r="18" spans="1:6" ht="10.5">
      <c r="A18" s="115"/>
      <c r="B18" s="115">
        <v>17</v>
      </c>
      <c r="C18" s="115">
        <v>-3</v>
      </c>
      <c r="D18" s="115">
        <v>-4</v>
      </c>
      <c r="E18" s="115">
        <v>3</v>
      </c>
      <c r="F18" s="116"/>
    </row>
    <row r="19" spans="1:6" ht="10.5">
      <c r="A19" s="115"/>
      <c r="B19" s="115">
        <v>18</v>
      </c>
      <c r="C19" s="115">
        <v>-5</v>
      </c>
      <c r="D19" s="115">
        <v>-6</v>
      </c>
      <c r="E19" s="115">
        <v>3</v>
      </c>
      <c r="F19" s="116"/>
    </row>
    <row r="20" spans="1:6" ht="10.5">
      <c r="A20" s="115"/>
      <c r="B20" s="115">
        <v>19</v>
      </c>
      <c r="C20" s="115">
        <v>-7</v>
      </c>
      <c r="D20" s="115">
        <v>-8</v>
      </c>
      <c r="E20" s="115">
        <v>3</v>
      </c>
      <c r="F20" s="116"/>
    </row>
    <row r="21" spans="1:6" ht="10.5">
      <c r="A21" s="117"/>
      <c r="B21" s="117">
        <v>20</v>
      </c>
      <c r="C21" s="117">
        <v>16</v>
      </c>
      <c r="D21" s="117">
        <v>-12</v>
      </c>
      <c r="E21" s="117">
        <v>3</v>
      </c>
      <c r="F21" s="116"/>
    </row>
    <row r="22" spans="1:6" ht="10.5">
      <c r="A22" s="117"/>
      <c r="B22" s="117">
        <v>21</v>
      </c>
      <c r="C22" s="117">
        <v>17</v>
      </c>
      <c r="D22" s="117">
        <v>-11</v>
      </c>
      <c r="E22" s="117">
        <v>3</v>
      </c>
      <c r="F22" s="116"/>
    </row>
    <row r="23" spans="1:6" ht="10.5">
      <c r="A23" s="117"/>
      <c r="B23" s="117">
        <v>22</v>
      </c>
      <c r="C23" s="117">
        <v>18</v>
      </c>
      <c r="D23" s="117">
        <v>-10</v>
      </c>
      <c r="E23" s="117">
        <v>3</v>
      </c>
      <c r="F23" s="116"/>
    </row>
    <row r="24" spans="1:6" ht="10.5">
      <c r="A24" s="117"/>
      <c r="B24" s="117">
        <v>23</v>
      </c>
      <c r="C24" s="117">
        <v>19</v>
      </c>
      <c r="D24" s="117">
        <v>-9</v>
      </c>
      <c r="E24" s="117">
        <v>3</v>
      </c>
      <c r="F24" s="116"/>
    </row>
    <row r="25" spans="1:6" ht="10.5">
      <c r="A25" s="115"/>
      <c r="B25" s="115">
        <v>24</v>
      </c>
      <c r="C25" s="115">
        <v>20</v>
      </c>
      <c r="D25" s="115">
        <v>21</v>
      </c>
      <c r="E25" s="115">
        <v>3</v>
      </c>
      <c r="F25" s="116"/>
    </row>
    <row r="26" spans="1:6" ht="10.5">
      <c r="A26" s="115"/>
      <c r="B26" s="115">
        <v>25</v>
      </c>
      <c r="C26" s="115">
        <v>22</v>
      </c>
      <c r="D26" s="115">
        <v>23</v>
      </c>
      <c r="E26" s="115">
        <v>3</v>
      </c>
      <c r="F26" s="116"/>
    </row>
    <row r="27" spans="1:6" ht="10.5">
      <c r="A27" s="117"/>
      <c r="B27" s="117">
        <v>26</v>
      </c>
      <c r="C27" s="117">
        <v>-13</v>
      </c>
      <c r="D27" s="117">
        <v>24</v>
      </c>
      <c r="E27" s="117">
        <v>3</v>
      </c>
      <c r="F27" s="116"/>
    </row>
    <row r="28" spans="1:6" ht="10.5">
      <c r="A28" s="117"/>
      <c r="B28" s="117">
        <v>27</v>
      </c>
      <c r="C28" s="117">
        <v>25</v>
      </c>
      <c r="D28" s="117">
        <v>-14</v>
      </c>
      <c r="E28" s="117">
        <v>3</v>
      </c>
      <c r="F28" s="116"/>
    </row>
    <row r="29" spans="1:6" ht="10.5">
      <c r="A29" s="115">
        <v>3</v>
      </c>
      <c r="B29" s="115">
        <v>28</v>
      </c>
      <c r="C29" s="115">
        <v>26</v>
      </c>
      <c r="D29" s="115">
        <v>27</v>
      </c>
      <c r="E29" s="115">
        <v>3</v>
      </c>
      <c r="F29" s="116"/>
    </row>
  </sheetData>
  <sheetProtection/>
  <autoFilter ref="A1:D29"/>
  <printOptions/>
  <pageMargins left="0.7479166666666667" right="0.7479166666666667" top="0.9840277777777777" bottom="0.9840277777777777" header="0.5118055555555555" footer="0.5118055555555555"/>
  <pageSetup horizontalDpi="300" verticalDpi="300" orientation="portrait" paperSize="9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user</cp:lastModifiedBy>
  <cp:lastPrinted>2013-12-20T11:03:31Z</cp:lastPrinted>
  <dcterms:created xsi:type="dcterms:W3CDTF">2008-12-09T14:46:00Z</dcterms:created>
  <dcterms:modified xsi:type="dcterms:W3CDTF">2014-03-16T12:19:35Z</dcterms:modified>
  <cp:category/>
  <cp:version/>
  <cp:contentType/>
  <cp:contentStatus/>
</cp:coreProperties>
</file>