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77" firstSheet="5" activeTab="15"/>
  </bookViews>
  <sheets>
    <sheet name="итог армспорт" sheetId="1" r:id="rId1"/>
    <sheet name="гири лич  " sheetId="2" r:id="rId2"/>
    <sheet name="гири  база  команд " sheetId="3" r:id="rId3"/>
    <sheet name="итог гири" sheetId="4" r:id="rId4"/>
    <sheet name="гто командная и база" sheetId="5" r:id="rId5"/>
    <sheet name="гто  вид   женщины" sheetId="6" r:id="rId6"/>
    <sheet name="гто  вид   мужчины" sheetId="7" r:id="rId7"/>
    <sheet name="итог гто" sheetId="8" r:id="rId8"/>
    <sheet name="итог баскетбол" sheetId="9" r:id="rId9"/>
    <sheet name="итог волейбол" sheetId="10" r:id="rId10"/>
    <sheet name="итог наст теннис" sheetId="11" r:id="rId11"/>
    <sheet name="канат" sheetId="12" r:id="rId12"/>
    <sheet name="мини-футбол" sheetId="13" r:id="rId13"/>
    <sheet name="шахматы" sheetId="14" r:id="rId14"/>
    <sheet name="лич семья" sheetId="15" r:id="rId15"/>
    <sheet name="общекоман зачет " sheetId="16" r:id="rId16"/>
    <sheet name="Лист1" sheetId="17" r:id="rId17"/>
  </sheets>
  <definedNames>
    <definedName name="_xlfn.RANK.EQ" hidden="1">#NAME?</definedName>
    <definedName name="Z_270BFF79_708A_4FD1_AABC_5A565071881F_.wvu.Cols" localSheetId="1" hidden="1">'гири лич  '!$A:$A,'гири лич  '!$I:$CK</definedName>
    <definedName name="Z_270BFF79_708A_4FD1_AABC_5A565071881F_.wvu.Cols" localSheetId="5" hidden="1">'гто  вид   женщины'!#REF!,'гто  вид   женщины'!#REF!,'гто  вид   женщины'!#REF!,'гто  вид   женщины'!$F:$CH</definedName>
    <definedName name="Z_270BFF79_708A_4FD1_AABC_5A565071881F_.wvu.Cols" localSheetId="6" hidden="1">'гто  вид   мужчины'!#REF!,'гто  вид   мужчины'!#REF!,'гто  вид   мужчины'!#REF!,'гто  вид   мужчины'!$F:$CH</definedName>
    <definedName name="Z_270BFF79_708A_4FD1_AABC_5A565071881F_.wvu.Cols" localSheetId="14" hidden="1">'лич семья'!$B:$B,'лич семья'!#REF!,'лич семья'!$O:$BC</definedName>
    <definedName name="Z_270BFF79_708A_4FD1_AABC_5A565071881F_.wvu.PrintArea" localSheetId="1" hidden="1">'гири лич  '!$A$1:$F$48</definedName>
    <definedName name="Z_270BFF79_708A_4FD1_AABC_5A565071881F_.wvu.PrintArea" localSheetId="5" hidden="1">'гто  вид   женщины'!$A$1:$E$17</definedName>
    <definedName name="Z_270BFF79_708A_4FD1_AABC_5A565071881F_.wvu.PrintArea" localSheetId="6" hidden="1">'гто  вид   мужчины'!$A$1:$E$17</definedName>
    <definedName name="Z_5D040404_0938_4B30_911B_6F4389DB7BD1_.wvu.PrintArea" localSheetId="1" hidden="1">'гири лич  '!$A$1:$G$49</definedName>
    <definedName name="Z_5D040404_0938_4B30_911B_6F4389DB7BD1_.wvu.PrintArea" localSheetId="5" hidden="1">'гто  вид   женщины'!$A$1:$E$27</definedName>
    <definedName name="Z_5D040404_0938_4B30_911B_6F4389DB7BD1_.wvu.PrintArea" localSheetId="6" hidden="1">'гто  вид   мужчины'!$A$1:$E$28</definedName>
    <definedName name="Z_5D040404_0938_4B30_911B_6F4389DB7BD1_.wvu.PrintArea" localSheetId="0" hidden="1">'итог армспорт'!$A$1:$F$26</definedName>
    <definedName name="Z_5D040404_0938_4B30_911B_6F4389DB7BD1_.wvu.PrintArea" localSheetId="8" hidden="1">'итог баскетбол'!$A$1:$E$26</definedName>
    <definedName name="Z_5D040404_0938_4B30_911B_6F4389DB7BD1_.wvu.PrintArea" localSheetId="9" hidden="1">'итог волейбол'!$A$1:$E$29</definedName>
    <definedName name="Z_5D040404_0938_4B30_911B_6F4389DB7BD1_.wvu.PrintArea" localSheetId="3" hidden="1">'итог гири'!$A$1:$F$26</definedName>
    <definedName name="Z_5D040404_0938_4B30_911B_6F4389DB7BD1_.wvu.PrintArea" localSheetId="7" hidden="1">'итог гто'!$A$1:$G$36</definedName>
    <definedName name="Z_5D040404_0938_4B30_911B_6F4389DB7BD1_.wvu.PrintArea" localSheetId="10" hidden="1">'итог наст теннис'!$A$1:$E$28</definedName>
    <definedName name="Z_5D040404_0938_4B30_911B_6F4389DB7BD1_.wvu.PrintArea" localSheetId="11" hidden="1">'канат'!$A$1:$E$28</definedName>
    <definedName name="Z_5D040404_0938_4B30_911B_6F4389DB7BD1_.wvu.PrintArea" localSheetId="14" hidden="1">'лич семья'!$A$1:$N$22</definedName>
    <definedName name="Z_5D040404_0938_4B30_911B_6F4389DB7BD1_.wvu.PrintArea" localSheetId="12" hidden="1">'мини-футбол'!$A$1:$E$28</definedName>
    <definedName name="Z_5D040404_0938_4B30_911B_6F4389DB7BD1_.wvu.PrintArea" localSheetId="13" hidden="1">'шахматы'!$A$1:$E$28</definedName>
    <definedName name="Z_885CD75C_B647_4AD7_A632_CB50CEFB630D_.wvu.Cols" localSheetId="0" hidden="1">'итог армспорт'!$C:$C</definedName>
    <definedName name="Z_885CD75C_B647_4AD7_A632_CB50CEFB630D_.wvu.Cols" localSheetId="3" hidden="1">'итог гири'!$C:$C</definedName>
    <definedName name="Z_885CD75C_B647_4AD7_A632_CB50CEFB630D_.wvu.Cols" localSheetId="7" hidden="1">'итог гто'!$C:$C</definedName>
    <definedName name="Z_885CD75C_B647_4AD7_A632_CB50CEFB630D_.wvu.PrintArea" localSheetId="1" hidden="1">'гири лич  '!$A$1:$G$49</definedName>
    <definedName name="Z_885CD75C_B647_4AD7_A632_CB50CEFB630D_.wvu.PrintArea" localSheetId="5" hidden="1">'гто  вид   женщины'!$A$1:$E$22</definedName>
    <definedName name="Z_885CD75C_B647_4AD7_A632_CB50CEFB630D_.wvu.PrintArea" localSheetId="6" hidden="1">'гто  вид   мужчины'!$A$1:$E$24</definedName>
    <definedName name="Z_885CD75C_B647_4AD7_A632_CB50CEFB630D_.wvu.PrintArea" localSheetId="0" hidden="1">'итог армспорт'!$A$1:$F$26</definedName>
    <definedName name="Z_885CD75C_B647_4AD7_A632_CB50CEFB630D_.wvu.PrintArea" localSheetId="8" hidden="1">'итог баскетбол'!$A$1:$E$26</definedName>
    <definedName name="Z_885CD75C_B647_4AD7_A632_CB50CEFB630D_.wvu.PrintArea" localSheetId="9" hidden="1">'итог волейбол'!$A$1:$E$29</definedName>
    <definedName name="Z_885CD75C_B647_4AD7_A632_CB50CEFB630D_.wvu.PrintArea" localSheetId="3" hidden="1">'итог гири'!$A$1:$F$26</definedName>
    <definedName name="Z_885CD75C_B647_4AD7_A632_CB50CEFB630D_.wvu.PrintArea" localSheetId="7" hidden="1">'итог гто'!$A$1:$G$36</definedName>
    <definedName name="Z_885CD75C_B647_4AD7_A632_CB50CEFB630D_.wvu.PrintArea" localSheetId="10" hidden="1">'итог наст теннис'!$A$1:$E$28</definedName>
    <definedName name="Z_885CD75C_B647_4AD7_A632_CB50CEFB630D_.wvu.PrintArea" localSheetId="11" hidden="1">'канат'!$A$1:$E$28</definedName>
    <definedName name="Z_885CD75C_B647_4AD7_A632_CB50CEFB630D_.wvu.PrintArea" localSheetId="14" hidden="1">'лич семья'!$A$1:$N$22</definedName>
    <definedName name="Z_885CD75C_B647_4AD7_A632_CB50CEFB630D_.wvu.PrintArea" localSheetId="12" hidden="1">'мини-футбол'!$A$1:$E$28</definedName>
    <definedName name="Z_885CD75C_B647_4AD7_A632_CB50CEFB630D_.wvu.PrintArea" localSheetId="13" hidden="1">'шахматы'!$A$1:$E$28</definedName>
    <definedName name="Z_C1E25CFE_2B6B_4088_84E7_3200947708B6_.wvu.Cols" localSheetId="7" hidden="1">'итог гто'!$C:$C</definedName>
    <definedName name="Z_C1E25CFE_2B6B_4088_84E7_3200947708B6_.wvu.PrintArea" localSheetId="1" hidden="1">'гири лич  '!$A$1:$G$49</definedName>
    <definedName name="Z_C1E25CFE_2B6B_4088_84E7_3200947708B6_.wvu.PrintArea" localSheetId="5" hidden="1">'гто  вид   женщины'!$A$1:$E$22</definedName>
    <definedName name="Z_C1E25CFE_2B6B_4088_84E7_3200947708B6_.wvu.PrintArea" localSheetId="6" hidden="1">'гто  вид   мужчины'!$A$1:$E$24</definedName>
    <definedName name="Z_C1E25CFE_2B6B_4088_84E7_3200947708B6_.wvu.PrintArea" localSheetId="0" hidden="1">'итог армспорт'!$A$1:$F$26</definedName>
    <definedName name="Z_C1E25CFE_2B6B_4088_84E7_3200947708B6_.wvu.PrintArea" localSheetId="8" hidden="1">'итог баскетбол'!$A$1:$E$26</definedName>
    <definedName name="Z_C1E25CFE_2B6B_4088_84E7_3200947708B6_.wvu.PrintArea" localSheetId="9" hidden="1">'итог волейбол'!$A$1:$E$29</definedName>
    <definedName name="Z_C1E25CFE_2B6B_4088_84E7_3200947708B6_.wvu.PrintArea" localSheetId="3" hidden="1">'итог гири'!$A$1:$F$26</definedName>
    <definedName name="Z_C1E25CFE_2B6B_4088_84E7_3200947708B6_.wvu.PrintArea" localSheetId="7" hidden="1">'итог гто'!$A$1:$G$36</definedName>
    <definedName name="Z_C1E25CFE_2B6B_4088_84E7_3200947708B6_.wvu.PrintArea" localSheetId="10" hidden="1">'итог наст теннис'!$A$1:$E$28</definedName>
    <definedName name="Z_C1E25CFE_2B6B_4088_84E7_3200947708B6_.wvu.PrintArea" localSheetId="11" hidden="1">'канат'!$A$1:$E$28</definedName>
    <definedName name="Z_C1E25CFE_2B6B_4088_84E7_3200947708B6_.wvu.PrintArea" localSheetId="14" hidden="1">'лич семья'!$A$1:$N$22</definedName>
    <definedName name="Z_C1E25CFE_2B6B_4088_84E7_3200947708B6_.wvu.PrintArea" localSheetId="12" hidden="1">'мини-футбол'!$A$1:$E$28</definedName>
    <definedName name="Z_C1E25CFE_2B6B_4088_84E7_3200947708B6_.wvu.PrintArea" localSheetId="13" hidden="1">'шахматы'!$A$1:$E$28</definedName>
    <definedName name="Z_F0E8C035_4661_4D17_8675_B3B3340FE4A4_.wvu.PrintArea" localSheetId="1" hidden="1">'гири лич  '!$A$1:$G$49</definedName>
    <definedName name="Z_F0E8C035_4661_4D17_8675_B3B3340FE4A4_.wvu.PrintArea" localSheetId="5" hidden="1">'гто  вид   женщины'!$A$1:$E$27</definedName>
    <definedName name="Z_F0E8C035_4661_4D17_8675_B3B3340FE4A4_.wvu.PrintArea" localSheetId="6" hidden="1">'гто  вид   мужчины'!$A$1:$E$28</definedName>
    <definedName name="Z_F0E8C035_4661_4D17_8675_B3B3340FE4A4_.wvu.PrintArea" localSheetId="0" hidden="1">'итог армспорт'!$A$1:$F$26</definedName>
    <definedName name="Z_F0E8C035_4661_4D17_8675_B3B3340FE4A4_.wvu.PrintArea" localSheetId="8" hidden="1">'итог баскетбол'!$A$1:$E$26</definedName>
    <definedName name="Z_F0E8C035_4661_4D17_8675_B3B3340FE4A4_.wvu.PrintArea" localSheetId="9" hidden="1">'итог волейбол'!$A$1:$E$29</definedName>
    <definedName name="Z_F0E8C035_4661_4D17_8675_B3B3340FE4A4_.wvu.PrintArea" localSheetId="3" hidden="1">'итог гири'!$A$1:$F$26</definedName>
    <definedName name="Z_F0E8C035_4661_4D17_8675_B3B3340FE4A4_.wvu.PrintArea" localSheetId="7" hidden="1">'итог гто'!$A$1:$G$36</definedName>
    <definedName name="Z_F0E8C035_4661_4D17_8675_B3B3340FE4A4_.wvu.PrintArea" localSheetId="10" hidden="1">'итог наст теннис'!$A$1:$E$28</definedName>
    <definedName name="Z_F0E8C035_4661_4D17_8675_B3B3340FE4A4_.wvu.PrintArea" localSheetId="11" hidden="1">'канат'!$A$1:$E$28</definedName>
    <definedName name="Z_F0E8C035_4661_4D17_8675_B3B3340FE4A4_.wvu.PrintArea" localSheetId="14" hidden="1">'лич семья'!$A$1:$N$22</definedName>
    <definedName name="Z_F0E8C035_4661_4D17_8675_B3B3340FE4A4_.wvu.PrintArea" localSheetId="12" hidden="1">'мини-футбол'!$A$1:$E$28</definedName>
    <definedName name="Z_F0E8C035_4661_4D17_8675_B3B3340FE4A4_.wvu.PrintArea" localSheetId="13" hidden="1">'шахматы'!$A$1:$E$28</definedName>
    <definedName name="_xlnm.Print_Area" localSheetId="1">'гири лич  '!$A$1:$G$49</definedName>
    <definedName name="_xlnm.Print_Area" localSheetId="5">'гто  вид   женщины'!$A$1:$E$27</definedName>
    <definedName name="_xlnm.Print_Area" localSheetId="6">'гто  вид   мужчины'!$A$1:$E$28</definedName>
    <definedName name="_xlnm.Print_Area" localSheetId="0">'итог армспорт'!$A$1:$F$26</definedName>
    <definedName name="_xlnm.Print_Area" localSheetId="8">'итог баскетбол'!$A$1:$E$26</definedName>
    <definedName name="_xlnm.Print_Area" localSheetId="9">'итог волейбол'!$A$1:$E$29</definedName>
    <definedName name="_xlnm.Print_Area" localSheetId="3">'итог гири'!$A$1:$F$26</definedName>
    <definedName name="_xlnm.Print_Area" localSheetId="7">'итог гто'!$A$1:$G$36</definedName>
    <definedName name="_xlnm.Print_Area" localSheetId="10">'итог наст теннис'!$A$1:$E$28</definedName>
    <definedName name="_xlnm.Print_Area" localSheetId="11">'канат'!$A$1:$E$28</definedName>
    <definedName name="_xlnm.Print_Area" localSheetId="14">'лич семья'!$A$1:$N$22</definedName>
    <definedName name="_xlnm.Print_Area" localSheetId="12">'мини-футбол'!$A$1:$E$28</definedName>
    <definedName name="_xlnm.Print_Area" localSheetId="13">'шахматы'!$A$1:$E$28</definedName>
  </definedNames>
  <calcPr fullCalcOnLoad="1"/>
</workbook>
</file>

<file path=xl/sharedStrings.xml><?xml version="1.0" encoding="utf-8"?>
<sst xmlns="http://schemas.openxmlformats.org/spreadsheetml/2006/main" count="591" uniqueCount="258">
  <si>
    <t>район</t>
  </si>
  <si>
    <t>очки</t>
  </si>
  <si>
    <t>Белинский</t>
  </si>
  <si>
    <t>Район</t>
  </si>
  <si>
    <t>Место</t>
  </si>
  <si>
    <t>МУЖЧИНЫ</t>
  </si>
  <si>
    <t>рез-т</t>
  </si>
  <si>
    <t>место</t>
  </si>
  <si>
    <t>2-е</t>
  </si>
  <si>
    <t>ЖЕНЩИНЫ</t>
  </si>
  <si>
    <t>Кузнецкий</t>
  </si>
  <si>
    <t>Спасский</t>
  </si>
  <si>
    <t>Земетчинский</t>
  </si>
  <si>
    <t>Вадинский</t>
  </si>
  <si>
    <t>Мокшанский</t>
  </si>
  <si>
    <t>Очки</t>
  </si>
  <si>
    <t>Сумма очков</t>
  </si>
  <si>
    <t>Фамилия, имя</t>
  </si>
  <si>
    <t>Тамалинский</t>
  </si>
  <si>
    <t>Иссинский</t>
  </si>
  <si>
    <t>Никольский</t>
  </si>
  <si>
    <t>Пачелмский</t>
  </si>
  <si>
    <t>Рез-т</t>
  </si>
  <si>
    <t>Семьи</t>
  </si>
  <si>
    <t>Сумма 
очков</t>
  </si>
  <si>
    <t>Результаты общекомандного первенства</t>
  </si>
  <si>
    <t>Главный судья соревнований</t>
  </si>
  <si>
    <t>Т.Т.Кондракова</t>
  </si>
  <si>
    <t>Главный секретарь соревнований</t>
  </si>
  <si>
    <t>Н.Ю. Малютина</t>
  </si>
  <si>
    <t>Комитет Пензенской области по физической культуре и спорту</t>
  </si>
  <si>
    <t>Гиревой спорт</t>
  </si>
  <si>
    <t xml:space="preserve">МУЖЧИНЫ </t>
  </si>
  <si>
    <t>ФИ участника</t>
  </si>
  <si>
    <t>Весовая категория</t>
  </si>
  <si>
    <t>КОМИТЕТ  ПЕНЗЕНСКОЙ  ОБЛАСТИ  ПО  ФИЗИЧЕСКОЙ  КУЛЬТУРЕ  И СПОРТУ</t>
  </si>
  <si>
    <t>Команда</t>
  </si>
  <si>
    <t>РЕЗУЛЬТАТЫ
 КОМАНДНОГО  ПЕРВЕНСТВА ПО ГИРЕВОМУ СПОРТУ</t>
  </si>
  <si>
    <t>Вес муж</t>
  </si>
  <si>
    <t>Вес жен</t>
  </si>
  <si>
    <t>Вручную</t>
  </si>
  <si>
    <t>Результаты командного первенства по гиревому спорту</t>
  </si>
  <si>
    <t>Результаты личного первенства по гиревому спорту</t>
  </si>
  <si>
    <t>Эстафета</t>
  </si>
  <si>
    <t>ГИРИ</t>
  </si>
  <si>
    <t>Рубановы</t>
  </si>
  <si>
    <t>31 января 2015г.</t>
  </si>
  <si>
    <t>п.Колышлей</t>
  </si>
  <si>
    <t>Сумма очков общекомандного зачета</t>
  </si>
  <si>
    <t>Сумма очков командного зачета</t>
  </si>
  <si>
    <t>РЕЗУЛЬТАТЫ
 КОМАНДНОГО  ПЕРВЕНСТВА ПО ШАХМАТАМ</t>
  </si>
  <si>
    <t>Очки  общекомандные</t>
  </si>
  <si>
    <t>Нагруд.№</t>
  </si>
  <si>
    <t>Фамилия</t>
  </si>
  <si>
    <t>Шахматы</t>
  </si>
  <si>
    <t>Для капир муж</t>
  </si>
  <si>
    <t xml:space="preserve">Для капир для капир жен </t>
  </si>
  <si>
    <t>Вольф Ольга</t>
  </si>
  <si>
    <t>Потешкин Никита</t>
  </si>
  <si>
    <t>Балябин Максим</t>
  </si>
  <si>
    <t>Аброськина Кристина</t>
  </si>
  <si>
    <t>Романова Юлия</t>
  </si>
  <si>
    <t>68ж</t>
  </si>
  <si>
    <t>Елисеев Максим</t>
  </si>
  <si>
    <t>Ляпков Александр</t>
  </si>
  <si>
    <t>85м</t>
  </si>
  <si>
    <t>Агафонов Борис</t>
  </si>
  <si>
    <t>Лежнев Сергей</t>
  </si>
  <si>
    <t>Горельников Роман</t>
  </si>
  <si>
    <t>Вишняков Александр</t>
  </si>
  <si>
    <t>Абрамкин Валерий</t>
  </si>
  <si>
    <t>Надькин Николай</t>
  </si>
  <si>
    <t xml:space="preserve">Спартакиада трудовых коллективов 
Пензенской области, посвященная 70-й годовщине Победы в Великой Отечественной войне 1941-1945 годов, памяти Героя Советского союза Георгия Владимировича Терновского
</t>
  </si>
  <si>
    <t>г.Н-Ломов</t>
  </si>
  <si>
    <t>15 августа  2015г.</t>
  </si>
  <si>
    <t>Армспорт</t>
  </si>
  <si>
    <t>Волейбол</t>
  </si>
  <si>
    <t>Настольный теннис</t>
  </si>
  <si>
    <t>Канат</t>
  </si>
  <si>
    <t>Уличный баскетбол</t>
  </si>
  <si>
    <t>Многоборье ГТО</t>
  </si>
  <si>
    <t>Мини-футбол</t>
  </si>
  <si>
    <t>Трудовой коллектив</t>
  </si>
  <si>
    <t>РЕЗУЛЬТАТЫ
 КОМАНДНОГО  ПЕРВЕНСТВА ПО АРМСПОРТУ</t>
  </si>
  <si>
    <t>15 августа 2015г.</t>
  </si>
  <si>
    <t>РЕЗУЛЬТАТЫ
 КОМАНДНОГО  ПЕРВЕНСТВА ПО НАСТОЛЬНОМУ ТЕННИСУ</t>
  </si>
  <si>
    <t>РЕЗУЛЬТАТЫ
 КОМАНДНОГО  ПЕРВЕНСТВА ПО ПЕРЕТЯГИВАНИЮ КАНАТА</t>
  </si>
  <si>
    <t>РЕЗУЛЬТАТЫ
 КОМАНДНОГО  ПЕРВЕНСТВА ПО МИНИ -ФУТБОЛУ</t>
  </si>
  <si>
    <t>15 августа 2015 г.</t>
  </si>
  <si>
    <t>Семьи сдевочкой  (11-13 лет)</t>
  </si>
  <si>
    <t>Семьи с мальчиком (11-13 лет)</t>
  </si>
  <si>
    <t>Туристкая полоса препятствий</t>
  </si>
  <si>
    <t>Спартакиада 
трудовых коллективов Пензенской области, 
посвященная 70-й годовщине Победы в Великой Отечественной войне 1941-1945 годов, 
памяти Героя Советского союза Георгия Владимировича Терновского</t>
  </si>
  <si>
    <t xml:space="preserve">ТАБЛИЦА  
  результатов    соревнований спортивных семей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</si>
  <si>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 Т О </t>
  </si>
  <si>
    <t>15 августа 2015</t>
  </si>
  <si>
    <t>РЕЗУЛЬТАТЫ
 КОМАНДНОГО  ПЕРВЕНСТВА ПО ГТО</t>
  </si>
  <si>
    <t>Результаты командного первенства по  ГТО</t>
  </si>
  <si>
    <t>Мужчины</t>
  </si>
  <si>
    <t>Женщины</t>
  </si>
  <si>
    <t>я яяя</t>
  </si>
  <si>
    <t>яяя</t>
  </si>
  <si>
    <t>Кабанова С.</t>
  </si>
  <si>
    <t>Богданова Т.</t>
  </si>
  <si>
    <t>Авдонин Е.</t>
  </si>
  <si>
    <t>Фомин Е.</t>
  </si>
  <si>
    <t>Сорокина Наталья</t>
  </si>
  <si>
    <t>Шалыгина Вера</t>
  </si>
  <si>
    <t>Трушин Вячеслав</t>
  </si>
  <si>
    <t>Макеев Евгений</t>
  </si>
  <si>
    <t>ООО "Бековский сахарный завод"</t>
  </si>
  <si>
    <t>Самылкина Татьяна</t>
  </si>
  <si>
    <t>Помякшев Сергей</t>
  </si>
  <si>
    <t>Бочкарев Вадим</t>
  </si>
  <si>
    <t>ООО КХ "Золотое" Малосердобинский район</t>
  </si>
  <si>
    <t>Жилянова Евгения</t>
  </si>
  <si>
    <t>Садова Евгения</t>
  </si>
  <si>
    <t>Иноземцев Александр</t>
  </si>
  <si>
    <t>Кротов Михаил</t>
  </si>
  <si>
    <t>ОАО "Пензадизельмаш"г.Пенза, Перв-й район</t>
  </si>
  <si>
    <t>Ленина Елена</t>
  </si>
  <si>
    <t>Полякова Елена</t>
  </si>
  <si>
    <t>Латышев Сергей</t>
  </si>
  <si>
    <t>Новичков Борис</t>
  </si>
  <si>
    <t>АО "ПНИЭИ" г. Пенза</t>
  </si>
  <si>
    <t>ФГУП ФНПЦ "ПО "СТАРТ" им. М.В.Проценко" г. Заречный</t>
  </si>
  <si>
    <t>Сараева Юлия</t>
  </si>
  <si>
    <t>Канахина Марина</t>
  </si>
  <si>
    <t>Гусаров Никита</t>
  </si>
  <si>
    <t>Самошин Игорь</t>
  </si>
  <si>
    <t>Егорушкина Екатерина</t>
  </si>
  <si>
    <t>Григорьев Виктор</t>
  </si>
  <si>
    <t>Гришковец Илья</t>
  </si>
  <si>
    <t>Попова Т.</t>
  </si>
  <si>
    <t>Суслин В.</t>
  </si>
  <si>
    <t>Яшкин А.</t>
  </si>
  <si>
    <t>Колчин Олег</t>
  </si>
  <si>
    <t>Сейфуллин Рамис</t>
  </si>
  <si>
    <t>МБУК МЦ РДК, Лопатинский район</t>
  </si>
  <si>
    <t>АО "Сердобский машиностроительный завод"</t>
  </si>
  <si>
    <t>Михеева Ирина</t>
  </si>
  <si>
    <t>Мусатова Ирина</t>
  </si>
  <si>
    <t>Филимонов Александр</t>
  </si>
  <si>
    <t>Юдин Алексей</t>
  </si>
  <si>
    <t>Ситникова Олеся</t>
  </si>
  <si>
    <t>Богомолова Алена</t>
  </si>
  <si>
    <t>Торгашин Вячеслав</t>
  </si>
  <si>
    <t>Кусмаров Роман</t>
  </si>
  <si>
    <t>ООО "Спичечная фабрика "Победа", Нижнеломовский</t>
  </si>
  <si>
    <t>Грех</t>
  </si>
  <si>
    <t>Давыдовы</t>
  </si>
  <si>
    <t>Семенчевы</t>
  </si>
  <si>
    <t>Головановы</t>
  </si>
  <si>
    <t>Акимовы</t>
  </si>
  <si>
    <t>Ситниковы</t>
  </si>
  <si>
    <t>ЗАО "Фанерный завод "Власть труда", Нижнеломовский</t>
  </si>
  <si>
    <t>Росгосстрах, Лунинский</t>
  </si>
  <si>
    <t>Володины</t>
  </si>
  <si>
    <t>ООО "Невский кондитер", Мокшанский</t>
  </si>
  <si>
    <t>Фролков Юрий</t>
  </si>
  <si>
    <t>87,3м</t>
  </si>
  <si>
    <t>Мордвинцев Сергей</t>
  </si>
  <si>
    <t>106,7м</t>
  </si>
  <si>
    <t>Архипов Олег</t>
  </si>
  <si>
    <t>88,5м</t>
  </si>
  <si>
    <t>53ж</t>
  </si>
  <si>
    <t>102м</t>
  </si>
  <si>
    <t>101,5ж</t>
  </si>
  <si>
    <t>Рыжова Людмила</t>
  </si>
  <si>
    <t>90м</t>
  </si>
  <si>
    <t>72м</t>
  </si>
  <si>
    <t>77ж</t>
  </si>
  <si>
    <t>Авдонина Анна</t>
  </si>
  <si>
    <t>72,5м</t>
  </si>
  <si>
    <t>Ванин Александр</t>
  </si>
  <si>
    <t>Прытков Александр</t>
  </si>
  <si>
    <t>55ж</t>
  </si>
  <si>
    <t>87м</t>
  </si>
  <si>
    <t>Понявин Александр</t>
  </si>
  <si>
    <t>77,8м</t>
  </si>
  <si>
    <t>Сущёв Михаил</t>
  </si>
  <si>
    <t>ГБУЗ Лопатинская районная больница</t>
  </si>
  <si>
    <t>Фадина Татьяна</t>
  </si>
  <si>
    <t>Игнашкин Николай</t>
  </si>
  <si>
    <t>74м</t>
  </si>
  <si>
    <t>61м</t>
  </si>
  <si>
    <t>Абдулов Тимур</t>
  </si>
  <si>
    <t>Миронов Андрей</t>
  </si>
  <si>
    <t>77,5м</t>
  </si>
  <si>
    <t>Пыльцов Кирилл</t>
  </si>
  <si>
    <t>Козеев Елена</t>
  </si>
  <si>
    <t>81ж</t>
  </si>
  <si>
    <t>71м</t>
  </si>
  <si>
    <t>Лиязев Виталий</t>
  </si>
  <si>
    <t>89,5м</t>
  </si>
  <si>
    <t>Телятников Алексей</t>
  </si>
  <si>
    <t>Махов Евгений</t>
  </si>
  <si>
    <t>Пивоваров Андрей</t>
  </si>
  <si>
    <t>ГКУ ПО "кададинское лесничество", Сосновоборский</t>
  </si>
  <si>
    <t>Целиков Николай</t>
  </si>
  <si>
    <t>81м</t>
  </si>
  <si>
    <t>69,5м</t>
  </si>
  <si>
    <t>99,8м</t>
  </si>
  <si>
    <t>100ж</t>
  </si>
  <si>
    <t>Тусеева Евгения</t>
  </si>
  <si>
    <t>98,5м</t>
  </si>
  <si>
    <t>Кондраченко Дмитрий</t>
  </si>
  <si>
    <t>ОАО "Нижнеломовский ЭМЗ"</t>
  </si>
  <si>
    <t>96м</t>
  </si>
  <si>
    <t>до 73 кг</t>
  </si>
  <si>
    <t>до 78 кг</t>
  </si>
  <si>
    <t>до 95 кг</t>
  </si>
  <si>
    <t>до 105 кг</t>
  </si>
  <si>
    <t>102м1</t>
  </si>
  <si>
    <t>102м2</t>
  </si>
  <si>
    <t>свыше 105 кг</t>
  </si>
  <si>
    <t>106,7м1</t>
  </si>
  <si>
    <t>55ж1</t>
  </si>
  <si>
    <t>до 68 кг</t>
  </si>
  <si>
    <t>свыше 68 кг</t>
  </si>
  <si>
    <t>101,5ж1</t>
  </si>
  <si>
    <t>77ж1</t>
  </si>
  <si>
    <t>ООО "Бристоль", Шемышейский</t>
  </si>
  <si>
    <t>ООО "Стимул", Шемышейский</t>
  </si>
  <si>
    <t>ООО "Каргалейское", Шемышейская</t>
  </si>
  <si>
    <t>Наровчатский</t>
  </si>
  <si>
    <t>МБОУ СОШ с. Ст.Черим, Камешкирский</t>
  </si>
  <si>
    <t>Кудеркина Луиза</t>
  </si>
  <si>
    <t>Феклистова Марина</t>
  </si>
  <si>
    <t>68ж2</t>
  </si>
  <si>
    <t>МЕСТО</t>
  </si>
  <si>
    <t>ООО "Лопатинавтодорсервис"</t>
  </si>
  <si>
    <t>РЕЗУЛЬТАТЫ
 КОМАНДНОГО  ПО УЛИЧНОМУ БАСКЕТБОЛУ</t>
  </si>
  <si>
    <t>РЕЗУЛЬТАТЫ
 КОМАНДНОГО  ПЕРВЕНСТВА ПО ВОЛЕЙБОЛУ</t>
  </si>
  <si>
    <t>ООО "Спутник", Башмаковский</t>
  </si>
  <si>
    <t>Администрация с.Пылково, Лопатинский</t>
  </si>
  <si>
    <t>Шляпниковы</t>
  </si>
  <si>
    <t>Кондольское МПО ЖКХ, Пензенский</t>
  </si>
  <si>
    <t xml:space="preserve">ОАО "Пензадизельмаш"г.Пенза </t>
  </si>
  <si>
    <t>ОАО "Пензадизельмаш"г.Пенза</t>
  </si>
  <si>
    <t>ГКУ ПО "Кададинское лесничество", Сосновоборский</t>
  </si>
  <si>
    <t>ООО "Сурский картофель", Шемышейский</t>
  </si>
  <si>
    <t xml:space="preserve">Неверкинский </t>
  </si>
  <si>
    <t>ООО "Грунт", Городищенский</t>
  </si>
  <si>
    <t>ОАО Сбербанк, Каменский</t>
  </si>
  <si>
    <t>ООО "Граз", Бессоновский</t>
  </si>
  <si>
    <t>ОАО РЖД, Колышлейский</t>
  </si>
  <si>
    <t>69,5м1</t>
  </si>
  <si>
    <t>71м1</t>
  </si>
  <si>
    <t>Самышин Александр</t>
  </si>
  <si>
    <t>125м</t>
  </si>
  <si>
    <t>125м1</t>
  </si>
  <si>
    <t>Володин Андрей</t>
  </si>
  <si>
    <t>ОАО Радиозавод, г. Пенза</t>
  </si>
  <si>
    <t>ОАО Межрайгаз, г. Кузнецк</t>
  </si>
  <si>
    <t>Тарасова Ольга</t>
  </si>
  <si>
    <t>Евстифеев Николай</t>
  </si>
  <si>
    <t>Гедаев Олег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</si>
</sst>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mm:ss.0;@"/>
    <numFmt numFmtId="186" formatCode="[h]:mm:ss;@"/>
    <numFmt numFmtId="187" formatCode="[$-409]dd/mm/yy\ h:mm\ AM/PM;@"/>
    <numFmt numFmtId="188" formatCode="[$-FC19]d\ mmmm\ yyyy\ &quot;г.&quot;"/>
    <numFmt numFmtId="189" formatCode="[$-F400]h:mm:ss\ AM/PM"/>
    <numFmt numFmtId="190" formatCode="0.0"/>
    <numFmt numFmtId="191" formatCode="0.000"/>
    <numFmt numFmtId="192" formatCode="0.0000"/>
  </numFmts>
  <fonts count="5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justify" vertical="center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9" fillId="32" borderId="10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inden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0" fillId="35" borderId="0" xfId="0" applyFill="1" applyAlignment="1">
      <alignment/>
    </xf>
    <xf numFmtId="0" fontId="15" fillId="0" borderId="0" xfId="0" applyFont="1" applyAlignment="1">
      <alignment/>
    </xf>
    <xf numFmtId="0" fontId="1" fillId="35" borderId="0" xfId="0" applyFont="1" applyFill="1" applyAlignment="1">
      <alignment/>
    </xf>
    <xf numFmtId="0" fontId="9" fillId="35" borderId="0" xfId="0" applyFont="1" applyFill="1" applyAlignment="1">
      <alignment horizontal="center" vertical="center" wrapText="1"/>
    </xf>
    <xf numFmtId="0" fontId="8" fillId="35" borderId="0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36" borderId="0" xfId="0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8" fillId="32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37" borderId="19" xfId="0" applyFont="1" applyFill="1" applyBorder="1" applyAlignment="1">
      <alignment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9" fillId="32" borderId="0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top" wrapText="1"/>
    </xf>
    <xf numFmtId="0" fontId="9" fillId="34" borderId="24" xfId="0" applyFont="1" applyFill="1" applyBorder="1" applyAlignment="1">
      <alignment horizontal="center" vertical="top" wrapText="1"/>
    </xf>
    <xf numFmtId="0" fontId="9" fillId="32" borderId="2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36" borderId="25" xfId="0" applyFont="1" applyFill="1" applyBorder="1" applyAlignment="1">
      <alignment/>
    </xf>
    <xf numFmtId="0" fontId="8" fillId="0" borderId="25" xfId="0" applyFont="1" applyBorder="1" applyAlignment="1">
      <alignment/>
    </xf>
    <xf numFmtId="0" fontId="0" fillId="0" borderId="26" xfId="0" applyBorder="1" applyAlignment="1">
      <alignment/>
    </xf>
    <xf numFmtId="0" fontId="8" fillId="0" borderId="1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7" fillId="38" borderId="28" xfId="0" applyFont="1" applyFill="1" applyBorder="1" applyAlignment="1">
      <alignment/>
    </xf>
    <xf numFmtId="0" fontId="9" fillId="32" borderId="24" xfId="0" applyFont="1" applyFill="1" applyBorder="1" applyAlignment="1">
      <alignment horizontal="center" vertical="top" wrapText="1"/>
    </xf>
    <xf numFmtId="0" fontId="9" fillId="39" borderId="16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0" fillId="33" borderId="29" xfId="0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/>
    </xf>
    <xf numFmtId="0" fontId="9" fillId="36" borderId="24" xfId="0" applyFont="1" applyFill="1" applyBorder="1" applyAlignment="1">
      <alignment horizontal="center" vertical="top" wrapText="1"/>
    </xf>
    <xf numFmtId="0" fontId="8" fillId="36" borderId="20" xfId="0" applyFont="1" applyFill="1" applyBorder="1" applyAlignment="1">
      <alignment/>
    </xf>
    <xf numFmtId="0" fontId="0" fillId="40" borderId="0" xfId="0" applyFill="1" applyAlignment="1">
      <alignment/>
    </xf>
    <xf numFmtId="0" fontId="8" fillId="40" borderId="0" xfId="0" applyFont="1" applyFill="1" applyAlignment="1">
      <alignment/>
    </xf>
    <xf numFmtId="0" fontId="9" fillId="40" borderId="24" xfId="0" applyFont="1" applyFill="1" applyBorder="1" applyAlignment="1">
      <alignment horizontal="center" vertical="top" wrapText="1"/>
    </xf>
    <xf numFmtId="0" fontId="8" fillId="40" borderId="25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8" fillId="40" borderId="20" xfId="0" applyFont="1" applyFill="1" applyBorder="1" applyAlignment="1">
      <alignment/>
    </xf>
    <xf numFmtId="0" fontId="8" fillId="4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Border="1" applyAlignment="1">
      <alignment/>
    </xf>
    <xf numFmtId="0" fontId="8" fillId="17" borderId="10" xfId="0" applyFont="1" applyFill="1" applyBorder="1" applyAlignment="1">
      <alignment/>
    </xf>
    <xf numFmtId="0" fontId="8" fillId="17" borderId="24" xfId="0" applyFont="1" applyFill="1" applyBorder="1" applyAlignment="1">
      <alignment/>
    </xf>
    <xf numFmtId="0" fontId="9" fillId="39" borderId="10" xfId="0" applyFont="1" applyFill="1" applyBorder="1" applyAlignment="1">
      <alignment horizontal="center" vertical="top"/>
    </xf>
    <xf numFmtId="0" fontId="9" fillId="39" borderId="14" xfId="0" applyFont="1" applyFill="1" applyBorder="1" applyAlignment="1">
      <alignment horizontal="center" wrapText="1"/>
    </xf>
    <xf numFmtId="0" fontId="9" fillId="39" borderId="14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3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40" borderId="25" xfId="0" applyNumberFormat="1" applyFont="1" applyFill="1" applyBorder="1" applyAlignment="1">
      <alignment/>
    </xf>
    <xf numFmtId="0" fontId="8" fillId="40" borderId="10" xfId="0" applyNumberFormat="1" applyFont="1" applyFill="1" applyBorder="1" applyAlignment="1">
      <alignment/>
    </xf>
    <xf numFmtId="0" fontId="8" fillId="37" borderId="10" xfId="0" applyFont="1" applyFill="1" applyBorder="1" applyAlignment="1">
      <alignment vertical="top" wrapText="1"/>
    </xf>
    <xf numFmtId="0" fontId="7" fillId="32" borderId="25" xfId="0" applyFont="1" applyFill="1" applyBorder="1" applyAlignment="1">
      <alignment/>
    </xf>
    <xf numFmtId="0" fontId="8" fillId="37" borderId="31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8" fillId="36" borderId="19" xfId="0" applyFont="1" applyFill="1" applyBorder="1" applyAlignment="1">
      <alignment/>
    </xf>
    <xf numFmtId="0" fontId="9" fillId="33" borderId="32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/>
    </xf>
    <xf numFmtId="0" fontId="12" fillId="0" borderId="3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justify" vertical="center" wrapText="1"/>
    </xf>
    <xf numFmtId="0" fontId="12" fillId="0" borderId="35" xfId="0" applyFont="1" applyBorder="1" applyAlignment="1">
      <alignment horizontal="justify" vertical="center" wrapText="1"/>
    </xf>
    <xf numFmtId="0" fontId="12" fillId="0" borderId="36" xfId="0" applyFont="1" applyBorder="1" applyAlignment="1">
      <alignment horizontal="justify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8" fillId="0" borderId="38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1" fillId="0" borderId="24" xfId="0" applyNumberFormat="1" applyFont="1" applyBorder="1" applyAlignment="1">
      <alignment horizontal="center" vertical="top" wrapText="1"/>
    </xf>
    <xf numFmtId="0" fontId="7" fillId="32" borderId="10" xfId="0" applyFont="1" applyFill="1" applyBorder="1" applyAlignment="1">
      <alignment/>
    </xf>
    <xf numFmtId="0" fontId="8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top"/>
    </xf>
    <xf numFmtId="0" fontId="8" fillId="0" borderId="14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0" xfId="0" applyFont="1" applyFill="1" applyBorder="1" applyAlignment="1">
      <alignment vertical="top" wrapText="1" shrinkToFit="1"/>
    </xf>
    <xf numFmtId="0" fontId="8" fillId="0" borderId="0" xfId="0" applyFont="1" applyBorder="1" applyAlignment="1">
      <alignment horizontal="center" vertical="top" wrapText="1" shrinkToFit="1"/>
    </xf>
    <xf numFmtId="0" fontId="8" fillId="0" borderId="10" xfId="0" applyFont="1" applyBorder="1" applyAlignment="1">
      <alignment vertical="top" wrapText="1" shrinkToFit="1"/>
    </xf>
    <xf numFmtId="0" fontId="8" fillId="0" borderId="0" xfId="0" applyFont="1" applyBorder="1" applyAlignment="1">
      <alignment vertical="top" wrapText="1" shrinkToFit="1"/>
    </xf>
    <xf numFmtId="0" fontId="9" fillId="41" borderId="10" xfId="0" applyFont="1" applyFill="1" applyBorder="1" applyAlignment="1">
      <alignment horizontal="center"/>
    </xf>
    <xf numFmtId="189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41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 shrinkToFit="1"/>
    </xf>
    <xf numFmtId="189" fontId="8" fillId="0" borderId="10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/>
    </xf>
    <xf numFmtId="0" fontId="8" fillId="35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0" xfId="0" applyFont="1" applyFill="1" applyBorder="1" applyAlignment="1">
      <alignment horizontal="center" vertical="top" wrapText="1" shrinkToFit="1"/>
    </xf>
    <xf numFmtId="0" fontId="8" fillId="37" borderId="19" xfId="0" applyFont="1" applyFill="1" applyBorder="1" applyAlignment="1">
      <alignment horizontal="center" vertical="top" wrapText="1"/>
    </xf>
    <xf numFmtId="0" fontId="8" fillId="37" borderId="10" xfId="0" applyFont="1" applyFill="1" applyBorder="1" applyAlignment="1">
      <alignment horizontal="center" vertical="top" wrapText="1"/>
    </xf>
    <xf numFmtId="0" fontId="8" fillId="37" borderId="19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41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18" fillId="42" borderId="43" xfId="0" applyFont="1" applyFill="1" applyBorder="1" applyAlignment="1">
      <alignment vertical="top" textRotation="90" wrapText="1"/>
    </xf>
    <xf numFmtId="0" fontId="18" fillId="42" borderId="44" xfId="0" applyFont="1" applyFill="1" applyBorder="1" applyAlignment="1">
      <alignment vertical="top" textRotation="90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11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11" borderId="1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9" fillId="11" borderId="50" xfId="0" applyFont="1" applyFill="1" applyBorder="1" applyAlignment="1">
      <alignment horizontal="center"/>
    </xf>
    <xf numFmtId="0" fontId="9" fillId="11" borderId="51" xfId="0" applyFont="1" applyFill="1" applyBorder="1" applyAlignment="1">
      <alignment horizontal="center"/>
    </xf>
    <xf numFmtId="0" fontId="9" fillId="11" borderId="52" xfId="0" applyFont="1" applyFill="1" applyBorder="1" applyAlignment="1">
      <alignment horizontal="center"/>
    </xf>
    <xf numFmtId="0" fontId="9" fillId="11" borderId="53" xfId="0" applyFont="1" applyFill="1" applyBorder="1" applyAlignment="1">
      <alignment horizontal="center"/>
    </xf>
    <xf numFmtId="0" fontId="9" fillId="11" borderId="50" xfId="0" applyFont="1" applyFill="1" applyBorder="1" applyAlignment="1">
      <alignment horizontal="center" wrapText="1"/>
    </xf>
    <xf numFmtId="0" fontId="9" fillId="11" borderId="51" xfId="0" applyFont="1" applyFill="1" applyBorder="1" applyAlignment="1">
      <alignment horizontal="center" wrapText="1"/>
    </xf>
    <xf numFmtId="0" fontId="9" fillId="11" borderId="52" xfId="0" applyFont="1" applyFill="1" applyBorder="1" applyAlignment="1">
      <alignment horizontal="center" wrapText="1"/>
    </xf>
    <xf numFmtId="0" fontId="9" fillId="11" borderId="53" xfId="0" applyFont="1" applyFill="1" applyBorder="1" applyAlignment="1">
      <alignment horizontal="center" wrapText="1"/>
    </xf>
    <xf numFmtId="0" fontId="8" fillId="0" borderId="10" xfId="0" applyFont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0" fontId="8" fillId="0" borderId="10" xfId="0" applyFont="1" applyFill="1" applyBorder="1" applyAlignment="1" applyProtection="1">
      <alignment vertical="top" wrapText="1" shrinkToFit="1"/>
      <protection hidden="1"/>
    </xf>
    <xf numFmtId="0" fontId="8" fillId="0" borderId="10" xfId="0" applyFont="1" applyFill="1" applyBorder="1" applyAlignment="1" applyProtection="1">
      <alignment/>
      <protection hidden="1"/>
    </xf>
    <xf numFmtId="0" fontId="8" fillId="36" borderId="25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8" fillId="17" borderId="10" xfId="0" applyFont="1" applyFill="1" applyBorder="1" applyAlignment="1" applyProtection="1">
      <alignment/>
      <protection hidden="1"/>
    </xf>
    <xf numFmtId="0" fontId="8" fillId="37" borderId="19" xfId="0" applyFont="1" applyFill="1" applyBorder="1" applyAlignment="1" applyProtection="1">
      <alignment horizontal="center" vertical="top" wrapText="1"/>
      <protection hidden="1"/>
    </xf>
    <xf numFmtId="0" fontId="11" fillId="42" borderId="44" xfId="0" applyFont="1" applyFill="1" applyBorder="1" applyAlignment="1" applyProtection="1">
      <alignment horizontal="center" vertical="top" wrapText="1"/>
      <protection hidden="1"/>
    </xf>
    <xf numFmtId="0" fontId="8" fillId="37" borderId="19" xfId="0" applyFont="1" applyFill="1" applyBorder="1" applyAlignment="1" applyProtection="1">
      <alignment vertical="top" wrapText="1"/>
      <protection hidden="1"/>
    </xf>
    <xf numFmtId="0" fontId="8" fillId="37" borderId="10" xfId="0" applyFont="1" applyFill="1" applyBorder="1" applyAlignment="1" applyProtection="1">
      <alignment vertical="top" wrapText="1"/>
      <protection hidden="1"/>
    </xf>
    <xf numFmtId="0" fontId="11" fillId="42" borderId="44" xfId="0" applyFont="1" applyFill="1" applyBorder="1" applyAlignment="1" applyProtection="1">
      <alignment vertical="top" wrapText="1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 vertical="top" wrapText="1" shrinkToFi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8" fillId="41" borderId="10" xfId="0" applyFont="1" applyFill="1" applyBorder="1" applyAlignment="1" applyProtection="1">
      <alignment horizontal="center"/>
      <protection hidden="1"/>
    </xf>
    <xf numFmtId="0" fontId="8" fillId="0" borderId="38" xfId="0" applyFont="1" applyFill="1" applyBorder="1" applyAlignment="1" applyProtection="1">
      <alignment horizontal="center"/>
      <protection hidden="1"/>
    </xf>
    <xf numFmtId="0" fontId="8" fillId="32" borderId="10" xfId="0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F27"/>
  <sheetViews>
    <sheetView zoomScaleSheetLayoutView="100" workbookViewId="0" topLeftCell="A13">
      <selection activeCell="G39" sqref="G39"/>
    </sheetView>
  </sheetViews>
  <sheetFormatPr defaultColWidth="9.140625" defaultRowHeight="12.75"/>
  <cols>
    <col min="2" max="2" width="60.140625" style="0" customWidth="1"/>
    <col min="3" max="3" width="5.57421875" style="36" hidden="1" customWidth="1"/>
    <col min="4" max="4" width="16.28125" style="6" customWidth="1"/>
  </cols>
  <sheetData>
    <row r="1" spans="2:6" ht="47.25" customHeight="1">
      <c r="B1" s="178" t="s">
        <v>35</v>
      </c>
      <c r="C1" s="178"/>
      <c r="D1" s="178"/>
      <c r="E1" s="178"/>
      <c r="F1" s="23"/>
    </row>
    <row r="2" spans="2:6" ht="47.25" customHeight="1">
      <c r="B2" s="65"/>
      <c r="C2" s="65"/>
      <c r="D2" s="87"/>
      <c r="E2" s="65"/>
      <c r="F2" s="23"/>
    </row>
    <row r="3" spans="2:6" ht="123" customHeight="1">
      <c r="B3" s="179" t="s">
        <v>72</v>
      </c>
      <c r="C3" s="179"/>
      <c r="D3" s="179"/>
      <c r="E3" s="179"/>
      <c r="F3" s="31"/>
    </row>
    <row r="4" spans="2:6" ht="15">
      <c r="B4" s="23"/>
      <c r="C4" s="38"/>
      <c r="D4" s="88"/>
      <c r="E4" s="23"/>
      <c r="F4" s="23"/>
    </row>
    <row r="5" spans="2:6" ht="39.75" customHeight="1">
      <c r="B5" s="180" t="s">
        <v>83</v>
      </c>
      <c r="C5" s="180"/>
      <c r="D5" s="180"/>
      <c r="E5" s="180"/>
      <c r="F5" s="24"/>
    </row>
    <row r="6" spans="2:6" ht="18" customHeight="1">
      <c r="B6" s="24"/>
      <c r="C6" s="39"/>
      <c r="D6" s="89"/>
      <c r="E6" s="24"/>
      <c r="F6" s="24"/>
    </row>
    <row r="7" spans="2:6" ht="16.5" thickBot="1">
      <c r="B7" s="25" t="s">
        <v>73</v>
      </c>
      <c r="C7" s="40"/>
      <c r="D7" s="12"/>
      <c r="E7" s="12" t="s">
        <v>84</v>
      </c>
      <c r="F7" s="12"/>
    </row>
    <row r="8" spans="2:6" ht="48.75" thickBot="1" thickTop="1">
      <c r="B8" s="26" t="s">
        <v>82</v>
      </c>
      <c r="C8" s="41"/>
      <c r="D8" s="90" t="s">
        <v>49</v>
      </c>
      <c r="E8" s="26" t="s">
        <v>4</v>
      </c>
      <c r="F8" s="12"/>
    </row>
    <row r="9" spans="2:5" ht="16.5" thickTop="1">
      <c r="B9" s="153" t="s">
        <v>207</v>
      </c>
      <c r="C9" s="169">
        <f>LARGE('гири  база  команд '!$H$7:$H$79,1)</f>
        <v>34810</v>
      </c>
      <c r="D9" s="42">
        <v>338</v>
      </c>
      <c r="E9" s="52">
        <v>1</v>
      </c>
    </row>
    <row r="10" spans="2:5" ht="15.75">
      <c r="B10" s="153" t="s">
        <v>20</v>
      </c>
      <c r="C10" s="169">
        <f>LARGE('гири  база  команд '!$H$7:$H$79,2)</f>
        <v>33010</v>
      </c>
      <c r="D10" s="42">
        <v>336</v>
      </c>
      <c r="E10" s="52">
        <v>2</v>
      </c>
    </row>
    <row r="11" spans="2:5" ht="15.75">
      <c r="B11" s="42" t="s">
        <v>19</v>
      </c>
      <c r="C11" s="169">
        <f>LARGE('гири  база  команд '!$H$7:$H$79,3)</f>
        <v>31810</v>
      </c>
      <c r="D11" s="42">
        <v>330</v>
      </c>
      <c r="E11" s="52">
        <v>3</v>
      </c>
    </row>
    <row r="12" spans="2:5" ht="15.75">
      <c r="B12" s="42" t="s">
        <v>11</v>
      </c>
      <c r="C12" s="169">
        <f>LARGE('гири  база  команд '!$H$7:$H$79,4)</f>
        <v>30410</v>
      </c>
      <c r="D12" s="42">
        <v>326</v>
      </c>
      <c r="E12" s="52">
        <v>4</v>
      </c>
    </row>
    <row r="13" spans="2:5" ht="15.75">
      <c r="B13" s="153" t="s">
        <v>139</v>
      </c>
      <c r="C13" s="169">
        <f>LARGE('гири  база  команд '!$H$7:$H$79,5)</f>
        <v>30110</v>
      </c>
      <c r="D13" s="42">
        <v>310</v>
      </c>
      <c r="E13" s="52">
        <v>5</v>
      </c>
    </row>
    <row r="14" spans="2:5" ht="15.75">
      <c r="B14" s="153" t="s">
        <v>239</v>
      </c>
      <c r="C14" s="169">
        <f>LARGE('гири  база  команд '!$H$7:$H$79,6)</f>
        <v>27210</v>
      </c>
      <c r="D14" s="42">
        <v>304</v>
      </c>
      <c r="E14" s="52">
        <v>6</v>
      </c>
    </row>
    <row r="15" spans="2:5" ht="15.75">
      <c r="B15" s="42" t="s">
        <v>235</v>
      </c>
      <c r="C15" s="169">
        <f>LARGE('гири  база  команд '!$H$7:$H$79,7)</f>
        <v>27010</v>
      </c>
      <c r="D15" s="42">
        <v>292</v>
      </c>
      <c r="E15" s="52">
        <v>7</v>
      </c>
    </row>
    <row r="16" spans="2:5" ht="15.75">
      <c r="B16" s="153" t="s">
        <v>125</v>
      </c>
      <c r="C16" s="169">
        <f>LARGE('гири  база  команд '!$H$7:$H$79,8)</f>
        <v>22820</v>
      </c>
      <c r="D16" s="42">
        <v>291</v>
      </c>
      <c r="E16" s="52">
        <v>8</v>
      </c>
    </row>
    <row r="17" spans="2:5" ht="15.75">
      <c r="B17" s="153" t="s">
        <v>240</v>
      </c>
      <c r="C17" s="169">
        <f>LARGE('гири  база  команд '!$H$7:$H$79,9)</f>
        <v>22810</v>
      </c>
      <c r="D17" s="42">
        <v>288</v>
      </c>
      <c r="E17" s="52">
        <v>9</v>
      </c>
    </row>
    <row r="18" spans="2:5" ht="15.75">
      <c r="B18" s="153" t="s">
        <v>12</v>
      </c>
      <c r="C18" s="169">
        <f>LARGE('гири  база  команд '!$H$7:$H$79,10)</f>
        <v>19910</v>
      </c>
      <c r="D18" s="42">
        <v>281</v>
      </c>
      <c r="E18" s="52">
        <v>10</v>
      </c>
    </row>
    <row r="19" spans="2:5" ht="15.75">
      <c r="B19" s="153" t="s">
        <v>110</v>
      </c>
      <c r="C19" s="169">
        <f>LARGE('гири  база  команд '!$H$7:$H$79,11)</f>
        <v>18810</v>
      </c>
      <c r="D19" s="42">
        <v>277</v>
      </c>
      <c r="E19" s="52">
        <v>11</v>
      </c>
    </row>
    <row r="20" spans="2:5" ht="15.75">
      <c r="B20" s="153" t="s">
        <v>114</v>
      </c>
      <c r="C20" s="169">
        <f>LARGE('гири  база  команд '!$H$7:$H$79,12)</f>
        <v>17510</v>
      </c>
      <c r="D20" s="42">
        <v>228</v>
      </c>
      <c r="E20" s="52">
        <v>12</v>
      </c>
    </row>
    <row r="21" spans="2:5" ht="15.75">
      <c r="B21" s="153" t="s">
        <v>124</v>
      </c>
      <c r="C21" s="169">
        <f>LARGE('гири  база  команд '!$H$7:$H$79,13)</f>
        <v>10810</v>
      </c>
      <c r="D21" s="42">
        <v>183</v>
      </c>
      <c r="E21" s="52">
        <v>13</v>
      </c>
    </row>
    <row r="22" spans="2:5" ht="15.75">
      <c r="B22" s="153" t="s">
        <v>241</v>
      </c>
      <c r="C22" s="169">
        <f>LARGE('гири  база  команд '!$H$7:$H$79,14)</f>
        <v>9810</v>
      </c>
      <c r="D22" s="42">
        <v>180</v>
      </c>
      <c r="E22" s="52">
        <v>14</v>
      </c>
    </row>
    <row r="23" spans="2:5" ht="15.75">
      <c r="B23" s="153" t="s">
        <v>242</v>
      </c>
      <c r="C23" s="169">
        <f>LARGE('гири  база  команд '!$H$7:$H$79,15)</f>
        <v>10</v>
      </c>
      <c r="D23" s="42">
        <v>167</v>
      </c>
      <c r="E23" s="52">
        <v>15</v>
      </c>
    </row>
    <row r="24" spans="2:5" ht="15.75">
      <c r="B24" s="153" t="s">
        <v>243</v>
      </c>
      <c r="C24" s="169" t="e">
        <f>LARGE('гири  база  команд '!$H$7:$H$79,16)</f>
        <v>#NUM!</v>
      </c>
      <c r="D24" s="42">
        <v>98</v>
      </c>
      <c r="E24" s="52">
        <v>16</v>
      </c>
    </row>
    <row r="25" spans="2:5" ht="15.75">
      <c r="B25" s="153" t="s">
        <v>18</v>
      </c>
      <c r="C25" s="169" t="e">
        <f>LARGE('гири  база  команд '!$H$7:$H$79,17)</f>
        <v>#NUM!</v>
      </c>
      <c r="D25" s="42">
        <v>90</v>
      </c>
      <c r="E25" s="52">
        <v>17</v>
      </c>
    </row>
    <row r="26" spans="2:5" ht="15.75">
      <c r="B26" s="42"/>
      <c r="C26" s="169" t="e">
        <f>LARGE('гири  база  команд '!$H$7:$H$79,18)</f>
        <v>#NUM!</v>
      </c>
      <c r="D26" s="42"/>
      <c r="E26" s="52"/>
    </row>
    <row r="27" spans="2:5" ht="15.75">
      <c r="B27" s="42"/>
      <c r="C27" s="169"/>
      <c r="D27" s="153"/>
      <c r="E27" s="42"/>
    </row>
  </sheetData>
  <sheetProtection/>
  <mergeCells count="3">
    <mergeCell ref="B1:E1"/>
    <mergeCell ref="B3:E3"/>
    <mergeCell ref="B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DA34"/>
  <sheetViews>
    <sheetView view="pageBreakPreview" zoomScaleSheetLayoutView="100" workbookViewId="0" topLeftCell="B1">
      <selection activeCell="C19" sqref="C19"/>
    </sheetView>
  </sheetViews>
  <sheetFormatPr defaultColWidth="9.140625" defaultRowHeight="12.75"/>
  <cols>
    <col min="2" max="2" width="50.421875" style="0" customWidth="1"/>
    <col min="3" max="3" width="21.140625" style="0" customWidth="1"/>
    <col min="4" max="4" width="14.7109375" style="0" customWidth="1"/>
    <col min="6" max="10" width="3.7109375" style="0" hidden="1" customWidth="1"/>
    <col min="11" max="11" width="3.28125" style="0" hidden="1" customWidth="1"/>
    <col min="12" max="105" width="3.7109375" style="0" hidden="1" customWidth="1"/>
  </cols>
  <sheetData>
    <row r="1" spans="2:105" ht="47.25" customHeight="1" thickBot="1">
      <c r="B1" s="178" t="s">
        <v>35</v>
      </c>
      <c r="C1" s="178"/>
      <c r="D1" s="178"/>
      <c r="E1" s="23"/>
      <c r="F1" s="125">
        <v>1</v>
      </c>
      <c r="G1" s="125">
        <v>2</v>
      </c>
      <c r="H1" s="125">
        <v>3</v>
      </c>
      <c r="I1" s="126">
        <v>4</v>
      </c>
      <c r="J1" s="126">
        <v>5</v>
      </c>
      <c r="K1" s="126">
        <v>6</v>
      </c>
      <c r="L1" s="126">
        <v>7</v>
      </c>
      <c r="M1" s="126">
        <v>8</v>
      </c>
      <c r="N1" s="126">
        <v>9</v>
      </c>
      <c r="O1" s="126">
        <v>10</v>
      </c>
      <c r="P1" s="126">
        <v>11</v>
      </c>
      <c r="Q1" s="126">
        <v>12</v>
      </c>
      <c r="R1" s="126">
        <v>13</v>
      </c>
      <c r="S1" s="126">
        <v>14</v>
      </c>
      <c r="T1" s="126">
        <v>15</v>
      </c>
      <c r="U1" s="126">
        <v>16</v>
      </c>
      <c r="V1" s="126">
        <v>17</v>
      </c>
      <c r="W1" s="126">
        <v>18</v>
      </c>
      <c r="X1" s="126">
        <v>19</v>
      </c>
      <c r="Y1" s="126">
        <v>20</v>
      </c>
      <c r="Z1" s="126">
        <v>21</v>
      </c>
      <c r="AA1" s="126">
        <v>22</v>
      </c>
      <c r="AB1" s="126">
        <v>23</v>
      </c>
      <c r="AC1" s="126">
        <v>24</v>
      </c>
      <c r="AD1" s="126">
        <v>25</v>
      </c>
      <c r="AE1" s="126">
        <v>26</v>
      </c>
      <c r="AF1" s="126">
        <v>27</v>
      </c>
      <c r="AG1" s="126">
        <v>28</v>
      </c>
      <c r="AH1" s="126">
        <v>29</v>
      </c>
      <c r="AI1" s="126">
        <v>30</v>
      </c>
      <c r="AJ1" s="126">
        <v>31</v>
      </c>
      <c r="AK1" s="126">
        <v>32</v>
      </c>
      <c r="AL1" s="126">
        <v>33</v>
      </c>
      <c r="AM1" s="126">
        <v>34</v>
      </c>
      <c r="AN1" s="126">
        <v>35</v>
      </c>
      <c r="AO1" s="126">
        <v>36</v>
      </c>
      <c r="AP1" s="126">
        <v>37</v>
      </c>
      <c r="AQ1" s="126">
        <v>38</v>
      </c>
      <c r="AR1" s="126">
        <v>39</v>
      </c>
      <c r="AS1" s="126">
        <v>40</v>
      </c>
      <c r="AT1" s="126">
        <v>41</v>
      </c>
      <c r="AU1" s="126">
        <v>42</v>
      </c>
      <c r="AV1" s="126">
        <v>43</v>
      </c>
      <c r="AW1" s="126">
        <v>44</v>
      </c>
      <c r="AX1" s="126">
        <v>45</v>
      </c>
      <c r="AY1" s="126">
        <v>46</v>
      </c>
      <c r="AZ1" s="126">
        <v>47</v>
      </c>
      <c r="BA1" s="126">
        <v>48</v>
      </c>
      <c r="BB1" s="126">
        <v>49</v>
      </c>
      <c r="BC1" s="126">
        <v>50</v>
      </c>
      <c r="BD1" s="126">
        <v>51</v>
      </c>
      <c r="BE1" s="126">
        <v>52</v>
      </c>
      <c r="BF1" s="126">
        <v>53</v>
      </c>
      <c r="BG1" s="126">
        <v>54</v>
      </c>
      <c r="BH1" s="126">
        <v>55</v>
      </c>
      <c r="BI1" s="126">
        <v>56</v>
      </c>
      <c r="BJ1" s="126">
        <v>57</v>
      </c>
      <c r="BK1" s="126">
        <v>58</v>
      </c>
      <c r="BL1" s="126">
        <v>59</v>
      </c>
      <c r="BM1" s="126">
        <v>60</v>
      </c>
      <c r="BN1" s="126">
        <v>61</v>
      </c>
      <c r="BO1" s="126">
        <v>62</v>
      </c>
      <c r="BP1" s="126">
        <v>63</v>
      </c>
      <c r="BQ1" s="126">
        <v>64</v>
      </c>
      <c r="BR1" s="126">
        <v>65</v>
      </c>
      <c r="BS1" s="126">
        <v>66</v>
      </c>
      <c r="BT1" s="126">
        <v>67</v>
      </c>
      <c r="BU1" s="126">
        <v>68</v>
      </c>
      <c r="BV1" s="126">
        <v>69</v>
      </c>
      <c r="BW1" s="126">
        <v>70</v>
      </c>
      <c r="BX1" s="126">
        <v>71</v>
      </c>
      <c r="BY1" s="126">
        <v>72</v>
      </c>
      <c r="BZ1" s="126">
        <v>73</v>
      </c>
      <c r="CA1" s="126">
        <v>74</v>
      </c>
      <c r="CB1" s="126">
        <v>75</v>
      </c>
      <c r="CC1" s="126">
        <v>76</v>
      </c>
      <c r="CD1" s="126">
        <v>77</v>
      </c>
      <c r="CE1" s="126">
        <v>78</v>
      </c>
      <c r="CF1" s="126">
        <v>79</v>
      </c>
      <c r="CG1" s="126">
        <v>80</v>
      </c>
      <c r="CH1" s="126">
        <v>81</v>
      </c>
      <c r="CI1" s="126">
        <v>82</v>
      </c>
      <c r="CJ1" s="126">
        <v>83</v>
      </c>
      <c r="CK1" s="126">
        <v>84</v>
      </c>
      <c r="CL1" s="126">
        <v>85</v>
      </c>
      <c r="CM1" s="126">
        <v>86</v>
      </c>
      <c r="CN1" s="126">
        <v>87</v>
      </c>
      <c r="CO1" s="126">
        <v>88</v>
      </c>
      <c r="CP1" s="126">
        <v>89</v>
      </c>
      <c r="CQ1" s="126">
        <v>90</v>
      </c>
      <c r="CR1" s="126">
        <v>91</v>
      </c>
      <c r="CS1" s="126">
        <v>92</v>
      </c>
      <c r="CT1" s="126">
        <v>93</v>
      </c>
      <c r="CU1" s="126">
        <v>94</v>
      </c>
      <c r="CV1" s="126">
        <v>95</v>
      </c>
      <c r="CW1" s="126">
        <v>96</v>
      </c>
      <c r="CX1" s="126">
        <v>97</v>
      </c>
      <c r="CY1" s="126">
        <v>98</v>
      </c>
      <c r="CZ1" s="126">
        <v>99</v>
      </c>
      <c r="DA1" s="126">
        <v>100</v>
      </c>
    </row>
    <row r="2" spans="2:105" ht="47.25" customHeight="1" thickBot="1">
      <c r="B2" s="65"/>
      <c r="C2" s="87"/>
      <c r="D2" s="65"/>
      <c r="E2" s="23"/>
      <c r="F2" s="127">
        <v>900</v>
      </c>
      <c r="G2" s="128">
        <v>760</v>
      </c>
      <c r="H2" s="128">
        <v>690</v>
      </c>
      <c r="I2" s="129">
        <v>620</v>
      </c>
      <c r="J2" s="129">
        <v>600</v>
      </c>
      <c r="K2" s="129">
        <v>580</v>
      </c>
      <c r="L2" s="129">
        <v>560</v>
      </c>
      <c r="M2" s="129">
        <v>540</v>
      </c>
      <c r="N2" s="129">
        <v>520</v>
      </c>
      <c r="O2" s="129">
        <v>505</v>
      </c>
      <c r="P2" s="129">
        <v>490</v>
      </c>
      <c r="Q2" s="129">
        <v>475</v>
      </c>
      <c r="R2" s="129">
        <v>460</v>
      </c>
      <c r="S2" s="129">
        <v>445</v>
      </c>
      <c r="T2" s="129">
        <v>430</v>
      </c>
      <c r="U2" s="129">
        <v>420</v>
      </c>
      <c r="V2" s="129">
        <v>410</v>
      </c>
      <c r="W2" s="129">
        <v>400</v>
      </c>
      <c r="X2" s="129">
        <v>390</v>
      </c>
      <c r="Y2" s="129">
        <v>380</v>
      </c>
      <c r="Z2" s="129">
        <v>372</v>
      </c>
      <c r="AA2" s="129">
        <v>364</v>
      </c>
      <c r="AB2" s="129">
        <v>356</v>
      </c>
      <c r="AC2" s="129">
        <v>348</v>
      </c>
      <c r="AD2" s="129">
        <v>340</v>
      </c>
      <c r="AE2" s="129">
        <v>333</v>
      </c>
      <c r="AF2" s="129">
        <v>326</v>
      </c>
      <c r="AG2" s="129">
        <v>319</v>
      </c>
      <c r="AH2" s="129">
        <v>312</v>
      </c>
      <c r="AI2" s="129">
        <v>305</v>
      </c>
      <c r="AJ2" s="129">
        <v>299</v>
      </c>
      <c r="AK2" s="129">
        <v>293</v>
      </c>
      <c r="AL2" s="129">
        <v>287</v>
      </c>
      <c r="AM2" s="129">
        <v>281</v>
      </c>
      <c r="AN2" s="129">
        <v>275</v>
      </c>
      <c r="AO2" s="129">
        <v>270</v>
      </c>
      <c r="AP2" s="129">
        <v>265</v>
      </c>
      <c r="AQ2" s="129">
        <v>260</v>
      </c>
      <c r="AR2" s="129">
        <v>255</v>
      </c>
      <c r="AS2" s="129">
        <v>250</v>
      </c>
      <c r="AT2" s="129">
        <v>246</v>
      </c>
      <c r="AU2" s="130">
        <v>242</v>
      </c>
      <c r="AV2" s="130">
        <v>238</v>
      </c>
      <c r="AW2" s="130">
        <v>234</v>
      </c>
      <c r="AX2" s="130">
        <v>230</v>
      </c>
      <c r="AY2" s="130">
        <v>227</v>
      </c>
      <c r="AZ2" s="130">
        <v>224</v>
      </c>
      <c r="BA2" s="130">
        <v>221</v>
      </c>
      <c r="BB2" s="130">
        <v>218</v>
      </c>
      <c r="BC2" s="130">
        <v>215</v>
      </c>
      <c r="BD2" s="130">
        <v>213</v>
      </c>
      <c r="BE2" s="130">
        <v>211</v>
      </c>
      <c r="BF2" s="130">
        <v>209</v>
      </c>
      <c r="BG2" s="130">
        <v>207</v>
      </c>
      <c r="BH2" s="130">
        <v>205</v>
      </c>
      <c r="BI2" s="130">
        <v>204</v>
      </c>
      <c r="BJ2" s="130">
        <v>203</v>
      </c>
      <c r="BK2" s="130">
        <v>202</v>
      </c>
      <c r="BL2" s="130">
        <v>201</v>
      </c>
      <c r="BM2" s="130">
        <v>200</v>
      </c>
      <c r="BN2" s="130">
        <v>199</v>
      </c>
      <c r="BO2" s="130">
        <v>198</v>
      </c>
      <c r="BP2" s="130">
        <v>197</v>
      </c>
      <c r="BQ2" s="130">
        <v>196</v>
      </c>
      <c r="BR2" s="130">
        <v>195</v>
      </c>
      <c r="BS2" s="130">
        <v>194</v>
      </c>
      <c r="BT2" s="130">
        <v>193</v>
      </c>
      <c r="BU2" s="130">
        <v>192</v>
      </c>
      <c r="BV2" s="130">
        <v>191</v>
      </c>
      <c r="BW2" s="130">
        <v>190</v>
      </c>
      <c r="BX2" s="130">
        <v>189</v>
      </c>
      <c r="BY2" s="130">
        <v>188</v>
      </c>
      <c r="BZ2" s="130">
        <v>187</v>
      </c>
      <c r="CA2" s="130">
        <v>186</v>
      </c>
      <c r="CB2" s="130">
        <v>185</v>
      </c>
      <c r="CC2" s="130">
        <v>184</v>
      </c>
      <c r="CD2" s="130">
        <v>183</v>
      </c>
      <c r="CE2" s="130">
        <v>182</v>
      </c>
      <c r="CF2" s="130">
        <v>181</v>
      </c>
      <c r="CG2" s="130">
        <v>180</v>
      </c>
      <c r="CH2" s="130">
        <v>179</v>
      </c>
      <c r="CI2" s="130">
        <v>178</v>
      </c>
      <c r="CJ2" s="130">
        <v>177</v>
      </c>
      <c r="CK2" s="130">
        <v>176</v>
      </c>
      <c r="CL2" s="130">
        <v>175</v>
      </c>
      <c r="CM2" s="130">
        <v>174</v>
      </c>
      <c r="CN2" s="130">
        <v>173</v>
      </c>
      <c r="CO2" s="130">
        <v>172</v>
      </c>
      <c r="CP2" s="130">
        <v>171</v>
      </c>
      <c r="CQ2" s="130">
        <v>170</v>
      </c>
      <c r="CR2" s="130">
        <v>169</v>
      </c>
      <c r="CS2" s="130">
        <v>168</v>
      </c>
      <c r="CT2" s="130">
        <v>167</v>
      </c>
      <c r="CU2" s="130">
        <v>166</v>
      </c>
      <c r="CV2" s="130">
        <v>165</v>
      </c>
      <c r="CW2" s="130">
        <v>164</v>
      </c>
      <c r="CX2" s="130">
        <v>163</v>
      </c>
      <c r="CY2" s="130">
        <v>162</v>
      </c>
      <c r="CZ2" s="130">
        <v>161</v>
      </c>
      <c r="DA2" s="130">
        <v>160</v>
      </c>
    </row>
    <row r="3" spans="2:8" ht="111" customHeight="1">
      <c r="B3" s="179" t="s">
        <v>72</v>
      </c>
      <c r="C3" s="179"/>
      <c r="D3" s="179"/>
      <c r="E3" s="31"/>
      <c r="F3" s="18"/>
      <c r="G3" s="5"/>
      <c r="H3" s="5"/>
    </row>
    <row r="4" spans="2:8" ht="15.75">
      <c r="B4" s="23"/>
      <c r="C4" s="23"/>
      <c r="D4" s="23"/>
      <c r="E4" s="23"/>
      <c r="F4" s="18"/>
      <c r="G4" s="5"/>
      <c r="H4" s="5"/>
    </row>
    <row r="5" spans="2:8" ht="39.75" customHeight="1">
      <c r="B5" s="180" t="s">
        <v>233</v>
      </c>
      <c r="C5" s="180"/>
      <c r="D5" s="180"/>
      <c r="E5" s="24"/>
      <c r="F5" s="18"/>
      <c r="G5" s="5"/>
      <c r="H5" s="5"/>
    </row>
    <row r="6" spans="2:8" ht="18" customHeight="1">
      <c r="B6" s="24"/>
      <c r="C6" s="24"/>
      <c r="D6" s="24"/>
      <c r="E6" s="24"/>
      <c r="F6" s="18"/>
      <c r="G6" s="5"/>
      <c r="H6" s="5"/>
    </row>
    <row r="7" spans="2:8" ht="16.5" thickBot="1">
      <c r="B7" s="25" t="s">
        <v>73</v>
      </c>
      <c r="C7" s="12"/>
      <c r="D7" s="12" t="s">
        <v>84</v>
      </c>
      <c r="E7" s="12"/>
      <c r="F7" s="18"/>
      <c r="G7" s="5"/>
      <c r="H7" s="5"/>
    </row>
    <row r="8" spans="2:8" ht="65.25" customHeight="1" thickBot="1" thickTop="1">
      <c r="B8" s="26" t="s">
        <v>82</v>
      </c>
      <c r="C8" s="27" t="s">
        <v>48</v>
      </c>
      <c r="D8" s="26" t="s">
        <v>4</v>
      </c>
      <c r="E8" s="12"/>
      <c r="F8" s="18"/>
      <c r="G8" s="5"/>
      <c r="H8" s="5"/>
    </row>
    <row r="9" spans="2:8" ht="16.5" thickTop="1">
      <c r="B9" s="198" t="s">
        <v>9</v>
      </c>
      <c r="C9" s="198"/>
      <c r="D9" s="198"/>
      <c r="E9" s="12"/>
      <c r="F9" s="18"/>
      <c r="G9" s="5"/>
      <c r="H9" s="5"/>
    </row>
    <row r="10" spans="2:9" ht="15.75">
      <c r="B10" s="157" t="s">
        <v>238</v>
      </c>
      <c r="C10" s="241">
        <f aca="true" t="shared" si="0" ref="C10:C28">LOOKUP(D10,$F$1:$AS$1,$F$2:$AS$2)</f>
        <v>900</v>
      </c>
      <c r="D10" s="52">
        <v>1</v>
      </c>
      <c r="F10" s="18"/>
      <c r="G10" s="9"/>
      <c r="H10" s="5"/>
      <c r="I10" s="5"/>
    </row>
    <row r="11" spans="2:9" ht="15.75">
      <c r="B11" s="42" t="s">
        <v>234</v>
      </c>
      <c r="C11" s="241">
        <f t="shared" si="0"/>
        <v>760</v>
      </c>
      <c r="D11" s="52">
        <v>2</v>
      </c>
      <c r="F11" s="18"/>
      <c r="G11" s="9"/>
      <c r="H11" s="5"/>
      <c r="I11" s="5"/>
    </row>
    <row r="12" spans="2:9" ht="15.75">
      <c r="B12" s="153" t="s">
        <v>14</v>
      </c>
      <c r="C12" s="241">
        <f t="shared" si="0"/>
        <v>690</v>
      </c>
      <c r="D12" s="52">
        <v>3</v>
      </c>
      <c r="F12" s="18"/>
      <c r="G12" s="9"/>
      <c r="H12" s="5"/>
      <c r="I12" s="5"/>
    </row>
    <row r="13" spans="2:9" ht="15.75">
      <c r="B13" s="153" t="s">
        <v>139</v>
      </c>
      <c r="C13" s="241">
        <f t="shared" si="0"/>
        <v>620</v>
      </c>
      <c r="D13" s="52">
        <v>4</v>
      </c>
      <c r="F13" s="18"/>
      <c r="G13" s="9"/>
      <c r="H13" s="5"/>
      <c r="I13" s="5"/>
    </row>
    <row r="14" spans="2:9" ht="15.75">
      <c r="B14" s="199" t="s">
        <v>5</v>
      </c>
      <c r="C14" s="199"/>
      <c r="D14" s="199"/>
      <c r="F14" s="18"/>
      <c r="G14" s="9"/>
      <c r="H14" s="5"/>
      <c r="I14" s="9"/>
    </row>
    <row r="15" spans="2:9" ht="15.75">
      <c r="B15" s="153" t="s">
        <v>207</v>
      </c>
      <c r="C15" s="241">
        <f t="shared" si="0"/>
        <v>900</v>
      </c>
      <c r="D15" s="174">
        <v>1</v>
      </c>
      <c r="F15" s="18"/>
      <c r="G15" s="9"/>
      <c r="H15" s="5"/>
      <c r="I15" s="9"/>
    </row>
    <row r="16" spans="2:9" ht="15.75">
      <c r="B16" s="153" t="s">
        <v>253</v>
      </c>
      <c r="C16" s="241">
        <f t="shared" si="0"/>
        <v>760</v>
      </c>
      <c r="D16" s="174">
        <v>2</v>
      </c>
      <c r="F16" s="18"/>
      <c r="G16" s="9"/>
      <c r="H16" s="5"/>
      <c r="I16" s="9"/>
    </row>
    <row r="17" spans="2:9" ht="15.75">
      <c r="B17" s="153" t="s">
        <v>20</v>
      </c>
      <c r="C17" s="241">
        <f t="shared" si="0"/>
        <v>690</v>
      </c>
      <c r="D17" s="174">
        <v>3</v>
      </c>
      <c r="F17" s="18"/>
      <c r="G17" s="9"/>
      <c r="H17" s="5"/>
      <c r="I17" s="9"/>
    </row>
    <row r="18" spans="2:9" ht="34.5" customHeight="1">
      <c r="B18" s="157" t="s">
        <v>125</v>
      </c>
      <c r="C18" s="241">
        <f t="shared" si="0"/>
        <v>620</v>
      </c>
      <c r="D18" s="174">
        <v>4</v>
      </c>
      <c r="F18" s="18"/>
      <c r="G18" s="9"/>
      <c r="H18" s="5"/>
      <c r="I18" s="9"/>
    </row>
    <row r="19" spans="2:9" ht="15.75">
      <c r="B19" s="153" t="s">
        <v>246</v>
      </c>
      <c r="C19" s="241">
        <f t="shared" si="0"/>
        <v>600</v>
      </c>
      <c r="D19" s="174">
        <v>5</v>
      </c>
      <c r="F19" s="18"/>
      <c r="G19" s="9"/>
      <c r="H19" s="5"/>
      <c r="I19" s="9"/>
    </row>
    <row r="20" spans="2:9" ht="15.75">
      <c r="B20" s="153" t="s">
        <v>21</v>
      </c>
      <c r="C20" s="241">
        <f t="shared" si="0"/>
        <v>580</v>
      </c>
      <c r="D20" s="174">
        <v>6</v>
      </c>
      <c r="F20" s="18"/>
      <c r="G20" s="9"/>
      <c r="H20" s="5"/>
      <c r="I20" s="9"/>
    </row>
    <row r="21" spans="2:9" ht="15.75">
      <c r="B21" s="153" t="s">
        <v>110</v>
      </c>
      <c r="C21" s="241">
        <f t="shared" si="0"/>
        <v>560</v>
      </c>
      <c r="D21" s="174">
        <v>7</v>
      </c>
      <c r="F21" s="18"/>
      <c r="G21" s="9"/>
      <c r="H21" s="5"/>
      <c r="I21" s="9"/>
    </row>
    <row r="22" spans="2:9" ht="15.75">
      <c r="B22" s="153" t="s">
        <v>10</v>
      </c>
      <c r="C22" s="241">
        <f t="shared" si="0"/>
        <v>540</v>
      </c>
      <c r="D22" s="174">
        <v>8</v>
      </c>
      <c r="F22" s="18"/>
      <c r="G22" s="9"/>
      <c r="H22" s="5"/>
      <c r="I22" s="9"/>
    </row>
    <row r="23" spans="2:9" ht="15.75">
      <c r="B23" s="153" t="s">
        <v>11</v>
      </c>
      <c r="C23" s="241">
        <f t="shared" si="0"/>
        <v>520</v>
      </c>
      <c r="D23" s="174">
        <v>9</v>
      </c>
      <c r="F23" s="18"/>
      <c r="G23" s="9"/>
      <c r="H23" s="5"/>
      <c r="I23" s="9"/>
    </row>
    <row r="24" spans="2:9" ht="15.75">
      <c r="B24" s="153" t="s">
        <v>114</v>
      </c>
      <c r="C24" s="241">
        <f t="shared" si="0"/>
        <v>505</v>
      </c>
      <c r="D24" s="174">
        <v>10</v>
      </c>
      <c r="F24" s="18"/>
      <c r="G24" s="9"/>
      <c r="H24" s="5"/>
      <c r="I24" s="9"/>
    </row>
    <row r="25" spans="2:9" ht="15.75">
      <c r="B25" s="153" t="s">
        <v>254</v>
      </c>
      <c r="C25" s="241">
        <f t="shared" si="0"/>
        <v>490</v>
      </c>
      <c r="D25" s="174">
        <v>11</v>
      </c>
      <c r="F25" s="18"/>
      <c r="G25" s="9"/>
      <c r="H25" s="5"/>
      <c r="I25" s="9"/>
    </row>
    <row r="26" spans="2:9" ht="15.75">
      <c r="B26" s="160" t="s">
        <v>237</v>
      </c>
      <c r="C26" s="241">
        <f t="shared" si="0"/>
        <v>475</v>
      </c>
      <c r="D26" s="174">
        <v>12</v>
      </c>
      <c r="F26" s="18"/>
      <c r="G26" s="9"/>
      <c r="H26" s="5"/>
      <c r="I26" s="9"/>
    </row>
    <row r="27" spans="2:9" ht="15.75">
      <c r="B27" s="153" t="s">
        <v>12</v>
      </c>
      <c r="C27" s="241">
        <f t="shared" si="0"/>
        <v>460</v>
      </c>
      <c r="D27" s="174">
        <v>13</v>
      </c>
      <c r="F27" s="18"/>
      <c r="G27" s="9"/>
      <c r="H27" s="5"/>
      <c r="I27" s="9"/>
    </row>
    <row r="28" spans="2:9" ht="15.75">
      <c r="B28" s="153" t="s">
        <v>124</v>
      </c>
      <c r="C28" s="241">
        <f t="shared" si="0"/>
        <v>445</v>
      </c>
      <c r="D28" s="174">
        <v>14</v>
      </c>
      <c r="F28" s="18"/>
      <c r="G28" s="9"/>
      <c r="H28" s="5"/>
      <c r="I28" s="9"/>
    </row>
    <row r="29" spans="4:9" ht="15.75">
      <c r="D29" s="9"/>
      <c r="F29" s="18"/>
      <c r="G29" s="5"/>
      <c r="H29" s="5"/>
      <c r="I29" s="9"/>
    </row>
    <row r="30" spans="4:9" ht="15.75">
      <c r="D30" s="9"/>
      <c r="F30" s="18"/>
      <c r="G30" s="5"/>
      <c r="H30" s="5"/>
      <c r="I30" s="9"/>
    </row>
    <row r="31" spans="4:9" ht="15.75">
      <c r="D31" s="9"/>
      <c r="F31" s="18"/>
      <c r="G31" s="5"/>
      <c r="H31" s="5"/>
      <c r="I31" s="9"/>
    </row>
    <row r="32" spans="6:9" ht="15.75">
      <c r="F32" s="18"/>
      <c r="G32" s="5"/>
      <c r="H32" s="5"/>
      <c r="I32" s="9"/>
    </row>
    <row r="33" spans="6:9" ht="15.75">
      <c r="F33" s="18"/>
      <c r="G33" s="5"/>
      <c r="H33" s="5"/>
      <c r="I33" s="9"/>
    </row>
    <row r="34" spans="6:8" ht="15.75">
      <c r="F34" s="18"/>
      <c r="G34" s="5"/>
      <c r="H34" s="5"/>
    </row>
  </sheetData>
  <sheetProtection password="BB9B" sheet="1"/>
  <mergeCells count="5">
    <mergeCell ref="B1:D1"/>
    <mergeCell ref="B3:D3"/>
    <mergeCell ref="B5:D5"/>
    <mergeCell ref="B9:D9"/>
    <mergeCell ref="B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DA33"/>
  <sheetViews>
    <sheetView view="pageBreakPreview" zoomScaleSheetLayoutView="100" workbookViewId="0" topLeftCell="B2">
      <selection activeCell="C11" sqref="C11"/>
    </sheetView>
  </sheetViews>
  <sheetFormatPr defaultColWidth="9.140625" defaultRowHeight="12.75"/>
  <cols>
    <col min="2" max="2" width="61.00390625" style="0" customWidth="1"/>
    <col min="3" max="3" width="21.140625" style="0" customWidth="1"/>
    <col min="4" max="4" width="14.7109375" style="0" customWidth="1"/>
    <col min="6" max="10" width="3.7109375" style="0" hidden="1" customWidth="1"/>
    <col min="11" max="11" width="3.28125" style="0" hidden="1" customWidth="1"/>
    <col min="12" max="105" width="3.7109375" style="0" hidden="1" customWidth="1"/>
  </cols>
  <sheetData>
    <row r="1" spans="2:105" ht="47.25" customHeight="1" thickBot="1">
      <c r="B1" s="178" t="s">
        <v>35</v>
      </c>
      <c r="C1" s="178"/>
      <c r="D1" s="178"/>
      <c r="E1" s="23"/>
      <c r="F1" s="125">
        <v>1</v>
      </c>
      <c r="G1" s="125">
        <v>2</v>
      </c>
      <c r="H1" s="125">
        <v>3</v>
      </c>
      <c r="I1" s="126">
        <v>4</v>
      </c>
      <c r="J1" s="126">
        <v>5</v>
      </c>
      <c r="K1" s="126">
        <v>6</v>
      </c>
      <c r="L1" s="126">
        <v>7</v>
      </c>
      <c r="M1" s="126">
        <v>8</v>
      </c>
      <c r="N1" s="126">
        <v>9</v>
      </c>
      <c r="O1" s="126">
        <v>10</v>
      </c>
      <c r="P1" s="126">
        <v>11</v>
      </c>
      <c r="Q1" s="126">
        <v>12</v>
      </c>
      <c r="R1" s="126">
        <v>13</v>
      </c>
      <c r="S1" s="126">
        <v>14</v>
      </c>
      <c r="T1" s="126">
        <v>15</v>
      </c>
      <c r="U1" s="126">
        <v>16</v>
      </c>
      <c r="V1" s="126">
        <v>17</v>
      </c>
      <c r="W1" s="126">
        <v>18</v>
      </c>
      <c r="X1" s="126">
        <v>19</v>
      </c>
      <c r="Y1" s="126">
        <v>20</v>
      </c>
      <c r="Z1" s="126">
        <v>21</v>
      </c>
      <c r="AA1" s="126">
        <v>22</v>
      </c>
      <c r="AB1" s="126">
        <v>23</v>
      </c>
      <c r="AC1" s="126">
        <v>24</v>
      </c>
      <c r="AD1" s="126">
        <v>25</v>
      </c>
      <c r="AE1" s="126">
        <v>26</v>
      </c>
      <c r="AF1" s="126">
        <v>27</v>
      </c>
      <c r="AG1" s="126">
        <v>28</v>
      </c>
      <c r="AH1" s="126">
        <v>29</v>
      </c>
      <c r="AI1" s="126">
        <v>30</v>
      </c>
      <c r="AJ1" s="126">
        <v>31</v>
      </c>
      <c r="AK1" s="126">
        <v>32</v>
      </c>
      <c r="AL1" s="126">
        <v>33</v>
      </c>
      <c r="AM1" s="126">
        <v>34</v>
      </c>
      <c r="AN1" s="126">
        <v>35</v>
      </c>
      <c r="AO1" s="126">
        <v>36</v>
      </c>
      <c r="AP1" s="126">
        <v>37</v>
      </c>
      <c r="AQ1" s="126">
        <v>38</v>
      </c>
      <c r="AR1" s="126">
        <v>39</v>
      </c>
      <c r="AS1" s="126">
        <v>40</v>
      </c>
      <c r="AT1" s="126">
        <v>41</v>
      </c>
      <c r="AU1" s="126">
        <v>42</v>
      </c>
      <c r="AV1" s="126">
        <v>43</v>
      </c>
      <c r="AW1" s="126">
        <v>44</v>
      </c>
      <c r="AX1" s="126">
        <v>45</v>
      </c>
      <c r="AY1" s="126">
        <v>46</v>
      </c>
      <c r="AZ1" s="126">
        <v>47</v>
      </c>
      <c r="BA1" s="126">
        <v>48</v>
      </c>
      <c r="BB1" s="126">
        <v>49</v>
      </c>
      <c r="BC1" s="126">
        <v>50</v>
      </c>
      <c r="BD1" s="126">
        <v>51</v>
      </c>
      <c r="BE1" s="126">
        <v>52</v>
      </c>
      <c r="BF1" s="126">
        <v>53</v>
      </c>
      <c r="BG1" s="126">
        <v>54</v>
      </c>
      <c r="BH1" s="126">
        <v>55</v>
      </c>
      <c r="BI1" s="126">
        <v>56</v>
      </c>
      <c r="BJ1" s="126">
        <v>57</v>
      </c>
      <c r="BK1" s="126">
        <v>58</v>
      </c>
      <c r="BL1" s="126">
        <v>59</v>
      </c>
      <c r="BM1" s="126">
        <v>60</v>
      </c>
      <c r="BN1" s="126">
        <v>61</v>
      </c>
      <c r="BO1" s="126">
        <v>62</v>
      </c>
      <c r="BP1" s="126">
        <v>63</v>
      </c>
      <c r="BQ1" s="126">
        <v>64</v>
      </c>
      <c r="BR1" s="126">
        <v>65</v>
      </c>
      <c r="BS1" s="126">
        <v>66</v>
      </c>
      <c r="BT1" s="126">
        <v>67</v>
      </c>
      <c r="BU1" s="126">
        <v>68</v>
      </c>
      <c r="BV1" s="126">
        <v>69</v>
      </c>
      <c r="BW1" s="126">
        <v>70</v>
      </c>
      <c r="BX1" s="126">
        <v>71</v>
      </c>
      <c r="BY1" s="126">
        <v>72</v>
      </c>
      <c r="BZ1" s="126">
        <v>73</v>
      </c>
      <c r="CA1" s="126">
        <v>74</v>
      </c>
      <c r="CB1" s="126">
        <v>75</v>
      </c>
      <c r="CC1" s="126">
        <v>76</v>
      </c>
      <c r="CD1" s="126">
        <v>77</v>
      </c>
      <c r="CE1" s="126">
        <v>78</v>
      </c>
      <c r="CF1" s="126">
        <v>79</v>
      </c>
      <c r="CG1" s="126">
        <v>80</v>
      </c>
      <c r="CH1" s="126">
        <v>81</v>
      </c>
      <c r="CI1" s="126">
        <v>82</v>
      </c>
      <c r="CJ1" s="126">
        <v>83</v>
      </c>
      <c r="CK1" s="126">
        <v>84</v>
      </c>
      <c r="CL1" s="126">
        <v>85</v>
      </c>
      <c r="CM1" s="126">
        <v>86</v>
      </c>
      <c r="CN1" s="126">
        <v>87</v>
      </c>
      <c r="CO1" s="126">
        <v>88</v>
      </c>
      <c r="CP1" s="126">
        <v>89</v>
      </c>
      <c r="CQ1" s="126">
        <v>90</v>
      </c>
      <c r="CR1" s="126">
        <v>91</v>
      </c>
      <c r="CS1" s="126">
        <v>92</v>
      </c>
      <c r="CT1" s="126">
        <v>93</v>
      </c>
      <c r="CU1" s="126">
        <v>94</v>
      </c>
      <c r="CV1" s="126">
        <v>95</v>
      </c>
      <c r="CW1" s="126">
        <v>96</v>
      </c>
      <c r="CX1" s="126">
        <v>97</v>
      </c>
      <c r="CY1" s="126">
        <v>98</v>
      </c>
      <c r="CZ1" s="126">
        <v>99</v>
      </c>
      <c r="DA1" s="126">
        <v>100</v>
      </c>
    </row>
    <row r="2" spans="2:105" ht="47.25" customHeight="1" thickBot="1">
      <c r="B2" s="65"/>
      <c r="C2" s="87"/>
      <c r="D2" s="65"/>
      <c r="E2" s="23"/>
      <c r="F2" s="127">
        <v>360</v>
      </c>
      <c r="G2" s="128">
        <v>340</v>
      </c>
      <c r="H2" s="128">
        <v>305</v>
      </c>
      <c r="I2" s="129">
        <v>285</v>
      </c>
      <c r="J2" s="129">
        <v>270</v>
      </c>
      <c r="K2" s="129">
        <v>260</v>
      </c>
      <c r="L2" s="129">
        <v>250</v>
      </c>
      <c r="M2" s="129">
        <v>240</v>
      </c>
      <c r="N2" s="129">
        <v>230</v>
      </c>
      <c r="O2" s="129">
        <v>220</v>
      </c>
      <c r="P2" s="129">
        <v>210</v>
      </c>
      <c r="Q2" s="129">
        <v>205</v>
      </c>
      <c r="R2" s="129">
        <v>200</v>
      </c>
      <c r="S2" s="129">
        <v>195</v>
      </c>
      <c r="T2" s="129">
        <v>190</v>
      </c>
      <c r="U2" s="129">
        <v>185</v>
      </c>
      <c r="V2" s="129">
        <v>180</v>
      </c>
      <c r="W2" s="129">
        <v>175</v>
      </c>
      <c r="X2" s="129">
        <v>170</v>
      </c>
      <c r="Y2" s="129">
        <v>165</v>
      </c>
      <c r="Z2" s="129">
        <v>160</v>
      </c>
      <c r="AA2" s="129">
        <v>156</v>
      </c>
      <c r="AB2" s="129">
        <v>152</v>
      </c>
      <c r="AC2" s="129">
        <v>148</v>
      </c>
      <c r="AD2" s="129">
        <v>144</v>
      </c>
      <c r="AE2" s="129">
        <v>140</v>
      </c>
      <c r="AF2" s="129">
        <v>136</v>
      </c>
      <c r="AG2" s="129">
        <v>132</v>
      </c>
      <c r="AH2" s="129">
        <v>128</v>
      </c>
      <c r="AI2" s="129">
        <v>124</v>
      </c>
      <c r="AJ2" s="129">
        <v>120</v>
      </c>
      <c r="AK2" s="129">
        <v>117</v>
      </c>
      <c r="AL2" s="129">
        <v>114</v>
      </c>
      <c r="AM2" s="129">
        <v>111</v>
      </c>
      <c r="AN2" s="129">
        <v>108</v>
      </c>
      <c r="AO2" s="129">
        <v>105</v>
      </c>
      <c r="AP2" s="129">
        <v>102</v>
      </c>
      <c r="AQ2" s="129">
        <v>99</v>
      </c>
      <c r="AR2" s="129">
        <v>96</v>
      </c>
      <c r="AS2" s="129">
        <v>93</v>
      </c>
      <c r="AT2" s="129">
        <v>90</v>
      </c>
      <c r="AU2" s="130">
        <v>88</v>
      </c>
      <c r="AV2" s="130">
        <v>86</v>
      </c>
      <c r="AW2" s="130">
        <v>84</v>
      </c>
      <c r="AX2" s="130">
        <v>82</v>
      </c>
      <c r="AY2" s="130">
        <v>80</v>
      </c>
      <c r="AZ2" s="130">
        <v>78</v>
      </c>
      <c r="BA2" s="130">
        <v>76</v>
      </c>
      <c r="BB2" s="130">
        <v>74</v>
      </c>
      <c r="BC2" s="130">
        <v>72</v>
      </c>
      <c r="BD2" s="130">
        <v>70</v>
      </c>
      <c r="BE2" s="130">
        <v>69</v>
      </c>
      <c r="BF2" s="130">
        <v>68</v>
      </c>
      <c r="BG2" s="130">
        <v>67</v>
      </c>
      <c r="BH2" s="130">
        <v>66</v>
      </c>
      <c r="BI2" s="130">
        <v>65</v>
      </c>
      <c r="BJ2" s="130">
        <v>64</v>
      </c>
      <c r="BK2" s="130">
        <v>63</v>
      </c>
      <c r="BL2" s="130">
        <v>62</v>
      </c>
      <c r="BM2" s="130">
        <v>61</v>
      </c>
      <c r="BN2" s="130">
        <v>60</v>
      </c>
      <c r="BO2" s="130">
        <v>59</v>
      </c>
      <c r="BP2" s="130">
        <v>58</v>
      </c>
      <c r="BQ2" s="130">
        <v>57</v>
      </c>
      <c r="BR2" s="130">
        <v>56</v>
      </c>
      <c r="BS2" s="130">
        <v>55</v>
      </c>
      <c r="BT2" s="130">
        <v>54</v>
      </c>
      <c r="BU2" s="130">
        <v>53</v>
      </c>
      <c r="BV2" s="130">
        <v>52</v>
      </c>
      <c r="BW2" s="130">
        <v>51</v>
      </c>
      <c r="BX2" s="130">
        <v>50</v>
      </c>
      <c r="BY2" s="130">
        <v>49</v>
      </c>
      <c r="BZ2" s="130">
        <v>48</v>
      </c>
      <c r="CA2" s="130">
        <v>47</v>
      </c>
      <c r="CB2" s="130">
        <v>46</v>
      </c>
      <c r="CC2" s="130">
        <v>45</v>
      </c>
      <c r="CD2" s="130">
        <v>44</v>
      </c>
      <c r="CE2" s="130">
        <v>43</v>
      </c>
      <c r="CF2" s="130">
        <v>42</v>
      </c>
      <c r="CG2" s="130">
        <v>41</v>
      </c>
      <c r="CH2" s="130">
        <v>40</v>
      </c>
      <c r="CI2" s="130">
        <v>39</v>
      </c>
      <c r="CJ2" s="130">
        <v>38</v>
      </c>
      <c r="CK2" s="130">
        <v>37</v>
      </c>
      <c r="CL2" s="130">
        <v>36</v>
      </c>
      <c r="CM2" s="130">
        <v>35</v>
      </c>
      <c r="CN2" s="130">
        <v>34</v>
      </c>
      <c r="CO2" s="130">
        <v>33</v>
      </c>
      <c r="CP2" s="130">
        <v>32</v>
      </c>
      <c r="CQ2" s="130">
        <v>31</v>
      </c>
      <c r="CR2" s="130">
        <v>30</v>
      </c>
      <c r="CS2" s="130">
        <v>29</v>
      </c>
      <c r="CT2" s="130">
        <v>28</v>
      </c>
      <c r="CU2" s="130">
        <v>27</v>
      </c>
      <c r="CV2" s="130">
        <v>26</v>
      </c>
      <c r="CW2" s="130">
        <v>25</v>
      </c>
      <c r="CX2" s="130">
        <v>24</v>
      </c>
      <c r="CY2" s="130">
        <v>23</v>
      </c>
      <c r="CZ2" s="130">
        <v>22</v>
      </c>
      <c r="DA2" s="130">
        <v>21</v>
      </c>
    </row>
    <row r="3" spans="2:8" ht="111" customHeight="1">
      <c r="B3" s="179" t="s">
        <v>72</v>
      </c>
      <c r="C3" s="179"/>
      <c r="D3" s="179"/>
      <c r="E3" s="31"/>
      <c r="F3" s="18"/>
      <c r="G3" s="5"/>
      <c r="H3" s="5"/>
    </row>
    <row r="4" spans="2:8" ht="15.75">
      <c r="B4" s="23"/>
      <c r="C4" s="23"/>
      <c r="D4" s="23"/>
      <c r="E4" s="23"/>
      <c r="F4" s="18"/>
      <c r="G4" s="5"/>
      <c r="H4" s="5"/>
    </row>
    <row r="5" spans="2:8" ht="57" customHeight="1">
      <c r="B5" s="180" t="s">
        <v>85</v>
      </c>
      <c r="C5" s="180"/>
      <c r="D5" s="180"/>
      <c r="E5" s="24"/>
      <c r="F5" s="18"/>
      <c r="G5" s="5"/>
      <c r="H5" s="5"/>
    </row>
    <row r="6" spans="2:8" ht="18" customHeight="1">
      <c r="B6" s="24"/>
      <c r="C6" s="24"/>
      <c r="D6" s="24"/>
      <c r="E6" s="24"/>
      <c r="F6" s="18"/>
      <c r="G6" s="5"/>
      <c r="H6" s="5"/>
    </row>
    <row r="7" spans="2:8" ht="16.5" thickBot="1">
      <c r="B7" s="25" t="s">
        <v>73</v>
      </c>
      <c r="C7" s="12"/>
      <c r="D7" s="12" t="s">
        <v>84</v>
      </c>
      <c r="E7" s="12"/>
      <c r="F7" s="18"/>
      <c r="G7" s="5"/>
      <c r="H7" s="5"/>
    </row>
    <row r="8" spans="2:8" ht="65.25" customHeight="1" thickBot="1" thickTop="1">
      <c r="B8" s="26" t="s">
        <v>82</v>
      </c>
      <c r="C8" s="27" t="s">
        <v>48</v>
      </c>
      <c r="D8" s="26" t="s">
        <v>4</v>
      </c>
      <c r="E8" s="12"/>
      <c r="F8" s="18"/>
      <c r="G8" s="5"/>
      <c r="H8" s="5"/>
    </row>
    <row r="9" spans="2:9" ht="16.5" thickTop="1">
      <c r="B9" s="48" t="s">
        <v>148</v>
      </c>
      <c r="C9" s="242">
        <f>LOOKUP(D9,$F$1:$DA$1,$F$2:$DA$2)</f>
        <v>360</v>
      </c>
      <c r="D9" s="172">
        <v>1</v>
      </c>
      <c r="F9" s="18"/>
      <c r="G9" s="9"/>
      <c r="H9" s="5"/>
      <c r="I9" s="5"/>
    </row>
    <row r="10" spans="2:9" ht="15.75">
      <c r="B10" s="10" t="s">
        <v>14</v>
      </c>
      <c r="C10" s="242">
        <f>LOOKUP(D10,$F$1:$DA$1,$F$2:$DA$2)</f>
        <v>340</v>
      </c>
      <c r="D10" s="171">
        <v>2</v>
      </c>
      <c r="F10" s="18"/>
      <c r="G10" s="9"/>
      <c r="H10" s="5"/>
      <c r="I10" s="5"/>
    </row>
    <row r="11" spans="2:9" ht="15.75">
      <c r="B11" s="33" t="s">
        <v>239</v>
      </c>
      <c r="C11" s="242">
        <f aca="true" t="shared" si="0" ref="C11:C22">LOOKUP(D11,$F$1:$DA$1,$F$2:$DA$2)</f>
        <v>305</v>
      </c>
      <c r="D11" s="171">
        <v>3</v>
      </c>
      <c r="F11" s="18"/>
      <c r="G11" s="9"/>
      <c r="H11" s="5"/>
      <c r="I11" s="5"/>
    </row>
    <row r="12" spans="2:9" ht="15.75">
      <c r="B12" s="33" t="s">
        <v>125</v>
      </c>
      <c r="C12" s="242">
        <f t="shared" si="0"/>
        <v>285</v>
      </c>
      <c r="D12" s="171">
        <v>4</v>
      </c>
      <c r="F12" s="18"/>
      <c r="G12" s="9"/>
      <c r="H12" s="5"/>
      <c r="I12" s="5"/>
    </row>
    <row r="13" spans="2:9" ht="15.75">
      <c r="B13" s="33" t="s">
        <v>21</v>
      </c>
      <c r="C13" s="242">
        <f t="shared" si="0"/>
        <v>270</v>
      </c>
      <c r="D13" s="171">
        <v>5</v>
      </c>
      <c r="F13" s="18"/>
      <c r="G13" s="9"/>
      <c r="H13" s="5"/>
      <c r="I13" s="5"/>
    </row>
    <row r="14" spans="2:9" ht="15.75">
      <c r="B14" s="33" t="s">
        <v>139</v>
      </c>
      <c r="C14" s="242">
        <f t="shared" si="0"/>
        <v>260</v>
      </c>
      <c r="D14" s="171">
        <v>6</v>
      </c>
      <c r="F14" s="18"/>
      <c r="G14" s="9"/>
      <c r="H14" s="5"/>
      <c r="I14" s="9"/>
    </row>
    <row r="15" spans="2:9" ht="15.75">
      <c r="B15" s="33" t="s">
        <v>124</v>
      </c>
      <c r="C15" s="242">
        <f t="shared" si="0"/>
        <v>250</v>
      </c>
      <c r="D15" s="171">
        <v>7</v>
      </c>
      <c r="F15" s="18"/>
      <c r="G15" s="9"/>
      <c r="H15" s="5"/>
      <c r="I15" s="9"/>
    </row>
    <row r="16" spans="2:9" ht="15.75">
      <c r="B16" s="33" t="s">
        <v>114</v>
      </c>
      <c r="C16" s="242">
        <f t="shared" si="0"/>
        <v>240</v>
      </c>
      <c r="D16" s="171">
        <v>8</v>
      </c>
      <c r="F16" s="18"/>
      <c r="G16" s="9"/>
      <c r="H16" s="5"/>
      <c r="I16" s="9"/>
    </row>
    <row r="17" spans="2:9" ht="15.75">
      <c r="B17" s="33" t="s">
        <v>10</v>
      </c>
      <c r="C17" s="242">
        <f t="shared" si="0"/>
        <v>230</v>
      </c>
      <c r="D17" s="171">
        <v>9</v>
      </c>
      <c r="F17" s="18"/>
      <c r="G17" s="9"/>
      <c r="H17" s="5"/>
      <c r="I17" s="9"/>
    </row>
    <row r="18" spans="2:9" ht="15.75">
      <c r="B18" s="33" t="s">
        <v>12</v>
      </c>
      <c r="C18" s="242">
        <f t="shared" si="0"/>
        <v>220</v>
      </c>
      <c r="D18" s="171">
        <v>10</v>
      </c>
      <c r="F18" s="18"/>
      <c r="G18" s="9"/>
      <c r="H18" s="5"/>
      <c r="I18" s="9"/>
    </row>
    <row r="19" spans="2:9" ht="15.75">
      <c r="B19" s="33" t="s">
        <v>110</v>
      </c>
      <c r="C19" s="242">
        <f t="shared" si="0"/>
        <v>210</v>
      </c>
      <c r="D19" s="171">
        <v>11</v>
      </c>
      <c r="F19" s="18"/>
      <c r="G19" s="9"/>
      <c r="H19" s="5"/>
      <c r="I19" s="9"/>
    </row>
    <row r="20" spans="2:9" ht="15.75">
      <c r="B20" s="33" t="s">
        <v>242</v>
      </c>
      <c r="C20" s="242">
        <f t="shared" si="0"/>
        <v>205</v>
      </c>
      <c r="D20" s="171">
        <v>12</v>
      </c>
      <c r="F20" s="18"/>
      <c r="G20" s="9"/>
      <c r="H20" s="5"/>
      <c r="I20" s="9"/>
    </row>
    <row r="21" spans="2:9" ht="15.75">
      <c r="B21" s="33" t="s">
        <v>243</v>
      </c>
      <c r="C21" s="242">
        <f t="shared" si="0"/>
        <v>200</v>
      </c>
      <c r="D21" s="171">
        <v>13</v>
      </c>
      <c r="F21" s="18"/>
      <c r="G21" s="9"/>
      <c r="H21" s="5"/>
      <c r="I21" s="9"/>
    </row>
    <row r="22" spans="2:9" ht="15.75">
      <c r="B22" s="33" t="s">
        <v>246</v>
      </c>
      <c r="C22" s="242">
        <f t="shared" si="0"/>
        <v>195</v>
      </c>
      <c r="D22" s="171">
        <v>14</v>
      </c>
      <c r="F22" s="18"/>
      <c r="G22" s="9"/>
      <c r="H22" s="5"/>
      <c r="I22" s="9"/>
    </row>
    <row r="23" spans="2:9" ht="15.75">
      <c r="B23" s="120"/>
      <c r="C23" s="9"/>
      <c r="D23" s="9"/>
      <c r="F23" s="18"/>
      <c r="G23" s="9"/>
      <c r="H23" s="5"/>
      <c r="I23" s="9"/>
    </row>
    <row r="24" spans="2:9" ht="15.75">
      <c r="B24" s="120"/>
      <c r="C24" s="9"/>
      <c r="D24" s="9"/>
      <c r="F24" s="18"/>
      <c r="G24" s="9"/>
      <c r="H24" s="5"/>
      <c r="I24" s="9"/>
    </row>
    <row r="25" spans="2:9" ht="15.75">
      <c r="B25" s="120"/>
      <c r="C25" s="9"/>
      <c r="D25" s="9"/>
      <c r="F25" s="18"/>
      <c r="G25" s="9"/>
      <c r="H25" s="5"/>
      <c r="I25" s="9"/>
    </row>
    <row r="26" spans="2:9" ht="15.75">
      <c r="B26" s="120"/>
      <c r="C26" s="9"/>
      <c r="D26" s="9"/>
      <c r="F26" s="18"/>
      <c r="G26" s="9"/>
      <c r="H26" s="5"/>
      <c r="I26" s="9"/>
    </row>
    <row r="27" spans="2:9" ht="15.75">
      <c r="B27" s="120"/>
      <c r="C27" s="9"/>
      <c r="D27" s="9"/>
      <c r="F27" s="18"/>
      <c r="G27" s="9"/>
      <c r="H27" s="5"/>
      <c r="I27" s="9"/>
    </row>
    <row r="28" spans="4:9" ht="15.75">
      <c r="D28" s="9"/>
      <c r="F28" s="18"/>
      <c r="G28" s="5"/>
      <c r="H28" s="5"/>
      <c r="I28" s="9"/>
    </row>
    <row r="29" spans="4:9" ht="15.75">
      <c r="D29" s="9"/>
      <c r="F29" s="18"/>
      <c r="G29" s="5"/>
      <c r="H29" s="5"/>
      <c r="I29" s="9"/>
    </row>
    <row r="30" spans="4:9" ht="15.75">
      <c r="D30" s="9"/>
      <c r="F30" s="18"/>
      <c r="G30" s="5"/>
      <c r="H30" s="5"/>
      <c r="I30" s="9"/>
    </row>
    <row r="31" spans="6:9" ht="15.75">
      <c r="F31" s="18"/>
      <c r="G31" s="5"/>
      <c r="H31" s="5"/>
      <c r="I31" s="9"/>
    </row>
    <row r="32" spans="6:9" ht="15.75">
      <c r="F32" s="18"/>
      <c r="G32" s="5"/>
      <c r="H32" s="5"/>
      <c r="I32" s="9"/>
    </row>
    <row r="33" spans="6:8" ht="15.75">
      <c r="F33" s="18"/>
      <c r="G33" s="5"/>
      <c r="H33" s="5"/>
    </row>
  </sheetData>
  <sheetProtection password="BB9B" sheet="1"/>
  <mergeCells count="3">
    <mergeCell ref="B1:D1"/>
    <mergeCell ref="B3:D3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DA33"/>
  <sheetViews>
    <sheetView view="pageBreakPreview" zoomScaleSheetLayoutView="100" workbookViewId="0" topLeftCell="B10">
      <selection activeCell="C36" sqref="C36"/>
    </sheetView>
  </sheetViews>
  <sheetFormatPr defaultColWidth="9.140625" defaultRowHeight="12.75"/>
  <cols>
    <col min="2" max="2" width="60.140625" style="0" customWidth="1"/>
    <col min="3" max="3" width="21.140625" style="0" customWidth="1"/>
    <col min="4" max="4" width="14.7109375" style="0" customWidth="1"/>
    <col min="6" max="10" width="3.7109375" style="0" hidden="1" customWidth="1"/>
    <col min="11" max="11" width="3.28125" style="0" hidden="1" customWidth="1"/>
    <col min="12" max="105" width="3.7109375" style="0" hidden="1" customWidth="1"/>
  </cols>
  <sheetData>
    <row r="1" spans="2:105" ht="47.25" customHeight="1" thickBot="1">
      <c r="B1" s="178" t="s">
        <v>35</v>
      </c>
      <c r="C1" s="178"/>
      <c r="D1" s="178"/>
      <c r="E1" s="23"/>
      <c r="F1" s="125">
        <v>1</v>
      </c>
      <c r="G1" s="125">
        <v>2</v>
      </c>
      <c r="H1" s="125">
        <v>3</v>
      </c>
      <c r="I1" s="126">
        <v>4</v>
      </c>
      <c r="J1" s="126">
        <v>5</v>
      </c>
      <c r="K1" s="126">
        <v>6</v>
      </c>
      <c r="L1" s="126">
        <v>7</v>
      </c>
      <c r="M1" s="126">
        <v>8</v>
      </c>
      <c r="N1" s="126">
        <v>9</v>
      </c>
      <c r="O1" s="126">
        <v>10</v>
      </c>
      <c r="P1" s="126">
        <v>11</v>
      </c>
      <c r="Q1" s="126">
        <v>12</v>
      </c>
      <c r="R1" s="126">
        <v>13</v>
      </c>
      <c r="S1" s="126">
        <v>14</v>
      </c>
      <c r="T1" s="126">
        <v>15</v>
      </c>
      <c r="U1" s="126">
        <v>16</v>
      </c>
      <c r="V1" s="126">
        <v>17</v>
      </c>
      <c r="W1" s="126">
        <v>18</v>
      </c>
      <c r="X1" s="126">
        <v>19</v>
      </c>
      <c r="Y1" s="126">
        <v>20</v>
      </c>
      <c r="Z1" s="126">
        <v>21</v>
      </c>
      <c r="AA1" s="126">
        <v>22</v>
      </c>
      <c r="AB1" s="126">
        <v>23</v>
      </c>
      <c r="AC1" s="126">
        <v>24</v>
      </c>
      <c r="AD1" s="126">
        <v>25</v>
      </c>
      <c r="AE1" s="126">
        <v>26</v>
      </c>
      <c r="AF1" s="126">
        <v>27</v>
      </c>
      <c r="AG1" s="126">
        <v>28</v>
      </c>
      <c r="AH1" s="126">
        <v>29</v>
      </c>
      <c r="AI1" s="126">
        <v>30</v>
      </c>
      <c r="AJ1" s="126">
        <v>31</v>
      </c>
      <c r="AK1" s="126">
        <v>32</v>
      </c>
      <c r="AL1" s="126">
        <v>33</v>
      </c>
      <c r="AM1" s="126">
        <v>34</v>
      </c>
      <c r="AN1" s="126">
        <v>35</v>
      </c>
      <c r="AO1" s="126">
        <v>36</v>
      </c>
      <c r="AP1" s="126">
        <v>37</v>
      </c>
      <c r="AQ1" s="126">
        <v>38</v>
      </c>
      <c r="AR1" s="126">
        <v>39</v>
      </c>
      <c r="AS1" s="126">
        <v>40</v>
      </c>
      <c r="AT1" s="126">
        <v>41</v>
      </c>
      <c r="AU1" s="126">
        <v>42</v>
      </c>
      <c r="AV1" s="126">
        <v>43</v>
      </c>
      <c r="AW1" s="126">
        <v>44</v>
      </c>
      <c r="AX1" s="126">
        <v>45</v>
      </c>
      <c r="AY1" s="126">
        <v>46</v>
      </c>
      <c r="AZ1" s="126">
        <v>47</v>
      </c>
      <c r="BA1" s="126">
        <v>48</v>
      </c>
      <c r="BB1" s="126">
        <v>49</v>
      </c>
      <c r="BC1" s="126">
        <v>50</v>
      </c>
      <c r="BD1" s="126">
        <v>51</v>
      </c>
      <c r="BE1" s="126">
        <v>52</v>
      </c>
      <c r="BF1" s="126">
        <v>53</v>
      </c>
      <c r="BG1" s="126">
        <v>54</v>
      </c>
      <c r="BH1" s="126">
        <v>55</v>
      </c>
      <c r="BI1" s="126">
        <v>56</v>
      </c>
      <c r="BJ1" s="126">
        <v>57</v>
      </c>
      <c r="BK1" s="126">
        <v>58</v>
      </c>
      <c r="BL1" s="126">
        <v>59</v>
      </c>
      <c r="BM1" s="126">
        <v>60</v>
      </c>
      <c r="BN1" s="126">
        <v>61</v>
      </c>
      <c r="BO1" s="126">
        <v>62</v>
      </c>
      <c r="BP1" s="126">
        <v>63</v>
      </c>
      <c r="BQ1" s="126">
        <v>64</v>
      </c>
      <c r="BR1" s="126">
        <v>65</v>
      </c>
      <c r="BS1" s="126">
        <v>66</v>
      </c>
      <c r="BT1" s="126">
        <v>67</v>
      </c>
      <c r="BU1" s="126">
        <v>68</v>
      </c>
      <c r="BV1" s="126">
        <v>69</v>
      </c>
      <c r="BW1" s="126">
        <v>70</v>
      </c>
      <c r="BX1" s="126">
        <v>71</v>
      </c>
      <c r="BY1" s="126">
        <v>72</v>
      </c>
      <c r="BZ1" s="126">
        <v>73</v>
      </c>
      <c r="CA1" s="126">
        <v>74</v>
      </c>
      <c r="CB1" s="126">
        <v>75</v>
      </c>
      <c r="CC1" s="126">
        <v>76</v>
      </c>
      <c r="CD1" s="126">
        <v>77</v>
      </c>
      <c r="CE1" s="126">
        <v>78</v>
      </c>
      <c r="CF1" s="126">
        <v>79</v>
      </c>
      <c r="CG1" s="126">
        <v>80</v>
      </c>
      <c r="CH1" s="126">
        <v>81</v>
      </c>
      <c r="CI1" s="126">
        <v>82</v>
      </c>
      <c r="CJ1" s="126">
        <v>83</v>
      </c>
      <c r="CK1" s="126">
        <v>84</v>
      </c>
      <c r="CL1" s="126">
        <v>85</v>
      </c>
      <c r="CM1" s="126">
        <v>86</v>
      </c>
      <c r="CN1" s="126">
        <v>87</v>
      </c>
      <c r="CO1" s="126">
        <v>88</v>
      </c>
      <c r="CP1" s="126">
        <v>89</v>
      </c>
      <c r="CQ1" s="126">
        <v>90</v>
      </c>
      <c r="CR1" s="126">
        <v>91</v>
      </c>
      <c r="CS1" s="126">
        <v>92</v>
      </c>
      <c r="CT1" s="126">
        <v>93</v>
      </c>
      <c r="CU1" s="126">
        <v>94</v>
      </c>
      <c r="CV1" s="126">
        <v>95</v>
      </c>
      <c r="CW1" s="126">
        <v>96</v>
      </c>
      <c r="CX1" s="126">
        <v>97</v>
      </c>
      <c r="CY1" s="126">
        <v>98</v>
      </c>
      <c r="CZ1" s="126">
        <v>99</v>
      </c>
      <c r="DA1" s="126">
        <v>100</v>
      </c>
    </row>
    <row r="2" spans="2:105" ht="47.25" customHeight="1" thickBot="1">
      <c r="B2" s="65"/>
      <c r="C2" s="87"/>
      <c r="D2" s="65"/>
      <c r="E2" s="23"/>
      <c r="F2" s="127">
        <v>900</v>
      </c>
      <c r="G2" s="128">
        <v>760</v>
      </c>
      <c r="H2" s="128">
        <v>690</v>
      </c>
      <c r="I2" s="129">
        <v>620</v>
      </c>
      <c r="J2" s="129">
        <v>600</v>
      </c>
      <c r="K2" s="129">
        <v>580</v>
      </c>
      <c r="L2" s="129">
        <v>560</v>
      </c>
      <c r="M2" s="129">
        <v>540</v>
      </c>
      <c r="N2" s="129">
        <v>520</v>
      </c>
      <c r="O2" s="129">
        <v>505</v>
      </c>
      <c r="P2" s="129">
        <v>490</v>
      </c>
      <c r="Q2" s="129">
        <v>475</v>
      </c>
      <c r="R2" s="129">
        <v>460</v>
      </c>
      <c r="S2" s="129">
        <v>445</v>
      </c>
      <c r="T2" s="129">
        <v>430</v>
      </c>
      <c r="U2" s="129">
        <v>420</v>
      </c>
      <c r="V2" s="129">
        <v>410</v>
      </c>
      <c r="W2" s="129">
        <v>400</v>
      </c>
      <c r="X2" s="129">
        <v>390</v>
      </c>
      <c r="Y2" s="129">
        <v>380</v>
      </c>
      <c r="Z2" s="129">
        <v>372</v>
      </c>
      <c r="AA2" s="129">
        <v>364</v>
      </c>
      <c r="AB2" s="129">
        <v>356</v>
      </c>
      <c r="AC2" s="129">
        <v>348</v>
      </c>
      <c r="AD2" s="129">
        <v>340</v>
      </c>
      <c r="AE2" s="129">
        <v>333</v>
      </c>
      <c r="AF2" s="129">
        <v>326</v>
      </c>
      <c r="AG2" s="129">
        <v>319</v>
      </c>
      <c r="AH2" s="129">
        <v>312</v>
      </c>
      <c r="AI2" s="129">
        <v>305</v>
      </c>
      <c r="AJ2" s="129">
        <v>299</v>
      </c>
      <c r="AK2" s="129">
        <v>293</v>
      </c>
      <c r="AL2" s="129">
        <v>287</v>
      </c>
      <c r="AM2" s="129">
        <v>281</v>
      </c>
      <c r="AN2" s="129">
        <v>275</v>
      </c>
      <c r="AO2" s="129">
        <v>270</v>
      </c>
      <c r="AP2" s="129">
        <v>265</v>
      </c>
      <c r="AQ2" s="129">
        <v>260</v>
      </c>
      <c r="AR2" s="129">
        <v>255</v>
      </c>
      <c r="AS2" s="129">
        <v>250</v>
      </c>
      <c r="AT2" s="129">
        <v>246</v>
      </c>
      <c r="AU2" s="130">
        <v>242</v>
      </c>
      <c r="AV2" s="130">
        <v>238</v>
      </c>
      <c r="AW2" s="130">
        <v>234</v>
      </c>
      <c r="AX2" s="130">
        <v>230</v>
      </c>
      <c r="AY2" s="130">
        <v>227</v>
      </c>
      <c r="AZ2" s="130">
        <v>224</v>
      </c>
      <c r="BA2" s="130">
        <v>221</v>
      </c>
      <c r="BB2" s="130">
        <v>218</v>
      </c>
      <c r="BC2" s="130">
        <v>215</v>
      </c>
      <c r="BD2" s="130">
        <v>213</v>
      </c>
      <c r="BE2" s="130">
        <v>211</v>
      </c>
      <c r="BF2" s="130">
        <v>209</v>
      </c>
      <c r="BG2" s="130">
        <v>207</v>
      </c>
      <c r="BH2" s="130">
        <v>205</v>
      </c>
      <c r="BI2" s="130">
        <v>204</v>
      </c>
      <c r="BJ2" s="130">
        <v>203</v>
      </c>
      <c r="BK2" s="130">
        <v>202</v>
      </c>
      <c r="BL2" s="130">
        <v>201</v>
      </c>
      <c r="BM2" s="130">
        <v>200</v>
      </c>
      <c r="BN2" s="130">
        <v>199</v>
      </c>
      <c r="BO2" s="130">
        <v>198</v>
      </c>
      <c r="BP2" s="130">
        <v>197</v>
      </c>
      <c r="BQ2" s="130">
        <v>196</v>
      </c>
      <c r="BR2" s="130">
        <v>195</v>
      </c>
      <c r="BS2" s="130">
        <v>194</v>
      </c>
      <c r="BT2" s="130">
        <v>193</v>
      </c>
      <c r="BU2" s="130">
        <v>192</v>
      </c>
      <c r="BV2" s="130">
        <v>191</v>
      </c>
      <c r="BW2" s="130">
        <v>190</v>
      </c>
      <c r="BX2" s="130">
        <v>189</v>
      </c>
      <c r="BY2" s="130">
        <v>188</v>
      </c>
      <c r="BZ2" s="130">
        <v>187</v>
      </c>
      <c r="CA2" s="130">
        <v>186</v>
      </c>
      <c r="CB2" s="130">
        <v>185</v>
      </c>
      <c r="CC2" s="130">
        <v>184</v>
      </c>
      <c r="CD2" s="130">
        <v>183</v>
      </c>
      <c r="CE2" s="130">
        <v>182</v>
      </c>
      <c r="CF2" s="130">
        <v>181</v>
      </c>
      <c r="CG2" s="130">
        <v>180</v>
      </c>
      <c r="CH2" s="130">
        <v>179</v>
      </c>
      <c r="CI2" s="130">
        <v>178</v>
      </c>
      <c r="CJ2" s="130">
        <v>177</v>
      </c>
      <c r="CK2" s="130">
        <v>176</v>
      </c>
      <c r="CL2" s="130">
        <v>175</v>
      </c>
      <c r="CM2" s="130">
        <v>174</v>
      </c>
      <c r="CN2" s="130">
        <v>173</v>
      </c>
      <c r="CO2" s="130">
        <v>172</v>
      </c>
      <c r="CP2" s="130">
        <v>171</v>
      </c>
      <c r="CQ2" s="130">
        <v>170</v>
      </c>
      <c r="CR2" s="130">
        <v>169</v>
      </c>
      <c r="CS2" s="130">
        <v>168</v>
      </c>
      <c r="CT2" s="130">
        <v>167</v>
      </c>
      <c r="CU2" s="130">
        <v>166</v>
      </c>
      <c r="CV2" s="130">
        <v>165</v>
      </c>
      <c r="CW2" s="130">
        <v>164</v>
      </c>
      <c r="CX2" s="130">
        <v>163</v>
      </c>
      <c r="CY2" s="130">
        <v>162</v>
      </c>
      <c r="CZ2" s="130">
        <v>161</v>
      </c>
      <c r="DA2" s="130">
        <v>160</v>
      </c>
    </row>
    <row r="3" spans="2:8" ht="111" customHeight="1">
      <c r="B3" s="179" t="s">
        <v>72</v>
      </c>
      <c r="C3" s="179"/>
      <c r="D3" s="179"/>
      <c r="E3" s="31"/>
      <c r="F3" s="18"/>
      <c r="G3" s="5"/>
      <c r="H3" s="5"/>
    </row>
    <row r="4" spans="2:8" ht="15.75">
      <c r="B4" s="23"/>
      <c r="C4" s="23"/>
      <c r="D4" s="23"/>
      <c r="E4" s="23"/>
      <c r="F4" s="18"/>
      <c r="G4" s="5"/>
      <c r="H4" s="5"/>
    </row>
    <row r="5" spans="2:8" ht="58.5" customHeight="1">
      <c r="B5" s="180" t="s">
        <v>86</v>
      </c>
      <c r="C5" s="180"/>
      <c r="D5" s="180"/>
      <c r="E5" s="24"/>
      <c r="F5" s="18"/>
      <c r="G5" s="5"/>
      <c r="H5" s="5"/>
    </row>
    <row r="6" spans="2:8" ht="18" customHeight="1">
      <c r="B6" s="24"/>
      <c r="C6" s="24"/>
      <c r="D6" s="24"/>
      <c r="E6" s="24"/>
      <c r="F6" s="18"/>
      <c r="G6" s="5"/>
      <c r="H6" s="5"/>
    </row>
    <row r="7" spans="2:8" ht="16.5" thickBot="1">
      <c r="B7" s="25" t="s">
        <v>73</v>
      </c>
      <c r="C7" s="12"/>
      <c r="D7" s="12" t="s">
        <v>84</v>
      </c>
      <c r="E7" s="12"/>
      <c r="F7" s="18"/>
      <c r="G7" s="5"/>
      <c r="H7" s="5"/>
    </row>
    <row r="8" spans="2:8" ht="65.25" customHeight="1" thickBot="1" thickTop="1">
      <c r="B8" s="26" t="s">
        <v>82</v>
      </c>
      <c r="C8" s="27" t="s">
        <v>48</v>
      </c>
      <c r="D8" s="26" t="s">
        <v>4</v>
      </c>
      <c r="E8" s="12"/>
      <c r="F8" s="18"/>
      <c r="G8" s="5"/>
      <c r="H8" s="5"/>
    </row>
    <row r="9" spans="2:9" ht="16.5" thickTop="1">
      <c r="B9" s="153" t="s">
        <v>239</v>
      </c>
      <c r="C9" s="241">
        <f>LOOKUP(D9,$F$1:$DA$1,$F$2:$DA$2)</f>
        <v>900</v>
      </c>
      <c r="D9" s="52">
        <v>1</v>
      </c>
      <c r="F9" s="18"/>
      <c r="G9" s="9"/>
      <c r="H9" s="5"/>
      <c r="I9" s="5"/>
    </row>
    <row r="10" spans="2:9" ht="15.75">
      <c r="B10" s="153" t="s">
        <v>114</v>
      </c>
      <c r="C10" s="241">
        <f>LOOKUP(D10,$F$1:$DA$1,$F$2:$DA$2)</f>
        <v>760</v>
      </c>
      <c r="D10" s="52">
        <v>2</v>
      </c>
      <c r="F10" s="18"/>
      <c r="G10" s="9"/>
      <c r="H10" s="5"/>
      <c r="I10" s="5"/>
    </row>
    <row r="11" spans="2:9" ht="15.75">
      <c r="B11" s="153" t="s">
        <v>125</v>
      </c>
      <c r="C11" s="241">
        <f>LOOKUP(D11,$F$1:$DA$1,$F$2:$DA$2)</f>
        <v>690</v>
      </c>
      <c r="D11" s="52">
        <v>3</v>
      </c>
      <c r="F11" s="18"/>
      <c r="G11" s="9"/>
      <c r="H11" s="5"/>
      <c r="I11" s="5"/>
    </row>
    <row r="12" spans="2:9" ht="15.75">
      <c r="B12" s="153" t="s">
        <v>231</v>
      </c>
      <c r="C12" s="241">
        <f>LOOKUP(D12,$F$1:$DA$1,$F$2:$DA$2)</f>
        <v>620</v>
      </c>
      <c r="D12" s="52">
        <v>4</v>
      </c>
      <c r="F12" s="18"/>
      <c r="G12" s="9"/>
      <c r="H12" s="5"/>
      <c r="I12" s="5"/>
    </row>
    <row r="13" spans="2:9" ht="15.75">
      <c r="B13" s="153" t="s">
        <v>207</v>
      </c>
      <c r="C13" s="241">
        <f>LOOKUP(D13,$F$1:$DA$1,$F$2:$DA$2)</f>
        <v>600</v>
      </c>
      <c r="D13" s="52">
        <v>5</v>
      </c>
      <c r="F13" s="18"/>
      <c r="G13" s="9"/>
      <c r="H13" s="5"/>
      <c r="I13" s="5"/>
    </row>
    <row r="14" spans="2:9" ht="15.75">
      <c r="B14" s="153" t="s">
        <v>110</v>
      </c>
      <c r="C14" s="241">
        <f>LOOKUP(D14,$F$1:$DA$1,$F$2:$DA$2)</f>
        <v>580</v>
      </c>
      <c r="D14" s="52">
        <v>6</v>
      </c>
      <c r="F14" s="18"/>
      <c r="G14" s="9"/>
      <c r="H14" s="5"/>
      <c r="I14" s="9"/>
    </row>
    <row r="15" spans="2:9" ht="15.75">
      <c r="B15" s="153" t="s">
        <v>20</v>
      </c>
      <c r="C15" s="241">
        <f>LOOKUP(D15,$F$1:$DA$1,$F$2:$DA$2)</f>
        <v>560</v>
      </c>
      <c r="D15" s="52">
        <v>7</v>
      </c>
      <c r="F15" s="18"/>
      <c r="G15" s="9"/>
      <c r="H15" s="5"/>
      <c r="I15" s="9"/>
    </row>
    <row r="16" spans="2:9" ht="15.75">
      <c r="B16" s="153" t="s">
        <v>12</v>
      </c>
      <c r="C16" s="241">
        <f>LOOKUP(D16,$F$1:$DA$1,$F$2:$DA$2)</f>
        <v>540</v>
      </c>
      <c r="D16" s="52">
        <v>8</v>
      </c>
      <c r="F16" s="18"/>
      <c r="G16" s="9"/>
      <c r="H16" s="5"/>
      <c r="I16" s="9"/>
    </row>
    <row r="17" spans="2:9" ht="15.75">
      <c r="B17" s="153" t="s">
        <v>224</v>
      </c>
      <c r="C17" s="241">
        <f>LOOKUP(D17,$F$1:$DA$1,$F$2:$DA$2)</f>
        <v>520</v>
      </c>
      <c r="D17" s="52">
        <v>9</v>
      </c>
      <c r="F17" s="18"/>
      <c r="G17" s="9"/>
      <c r="H17" s="5"/>
      <c r="I17" s="9"/>
    </row>
    <row r="18" spans="2:9" ht="15.75">
      <c r="B18" s="160" t="s">
        <v>237</v>
      </c>
      <c r="C18" s="241">
        <f>LOOKUP(D18,$F$1:$DA$1,$F$2:$DA$2)</f>
        <v>505</v>
      </c>
      <c r="D18" s="52">
        <v>10</v>
      </c>
      <c r="F18" s="18"/>
      <c r="G18" s="9"/>
      <c r="H18" s="5"/>
      <c r="I18" s="9"/>
    </row>
    <row r="19" spans="2:9" ht="15.75">
      <c r="B19" s="153" t="s">
        <v>139</v>
      </c>
      <c r="C19" s="241">
        <f>LOOKUP(D19,$F$1:$DA$1,$F$2:$DA$2)</f>
        <v>490</v>
      </c>
      <c r="D19" s="52">
        <v>11</v>
      </c>
      <c r="F19" s="18"/>
      <c r="G19" s="9"/>
      <c r="H19" s="5"/>
      <c r="I19" s="9"/>
    </row>
    <row r="20" spans="2:9" ht="15.75">
      <c r="B20" s="153" t="s">
        <v>124</v>
      </c>
      <c r="C20" s="241">
        <f>LOOKUP(D20,$F$1:$DA$1,$F$2:$DA$2)</f>
        <v>475</v>
      </c>
      <c r="D20" s="52">
        <v>12</v>
      </c>
      <c r="F20" s="18"/>
      <c r="G20" s="9"/>
      <c r="H20" s="5"/>
      <c r="I20" s="9"/>
    </row>
    <row r="21" spans="2:9" ht="15.75">
      <c r="B21" s="153"/>
      <c r="C21" s="16"/>
      <c r="D21" s="16"/>
      <c r="F21" s="18"/>
      <c r="G21" s="9"/>
      <c r="H21" s="5"/>
      <c r="I21" s="9"/>
    </row>
    <row r="22" spans="2:9" ht="15.75">
      <c r="B22" s="153"/>
      <c r="C22" s="16"/>
      <c r="D22" s="16"/>
      <c r="F22" s="18"/>
      <c r="G22" s="9"/>
      <c r="H22" s="5"/>
      <c r="I22" s="9"/>
    </row>
    <row r="23" spans="2:9" ht="15.75">
      <c r="B23" s="153"/>
      <c r="C23" s="16"/>
      <c r="D23" s="16"/>
      <c r="F23" s="18"/>
      <c r="G23" s="9"/>
      <c r="H23" s="5"/>
      <c r="I23" s="9"/>
    </row>
    <row r="24" spans="2:9" ht="15.75">
      <c r="B24" s="153"/>
      <c r="C24" s="16"/>
      <c r="D24" s="16"/>
      <c r="F24" s="18"/>
      <c r="G24" s="9"/>
      <c r="H24" s="5"/>
      <c r="I24" s="9"/>
    </row>
    <row r="25" spans="2:9" ht="15.75">
      <c r="B25" s="153"/>
      <c r="C25" s="16"/>
      <c r="D25" s="16"/>
      <c r="F25" s="18"/>
      <c r="G25" s="9"/>
      <c r="H25" s="5"/>
      <c r="I25" s="9"/>
    </row>
    <row r="26" spans="2:9" ht="15.75">
      <c r="B26" s="153"/>
      <c r="C26" s="16"/>
      <c r="D26" s="16"/>
      <c r="F26" s="18"/>
      <c r="G26" s="9"/>
      <c r="H26" s="5"/>
      <c r="I26" s="9"/>
    </row>
    <row r="27" spans="2:9" ht="15.75">
      <c r="B27" s="153"/>
      <c r="C27" s="16"/>
      <c r="D27" s="16"/>
      <c r="F27" s="18"/>
      <c r="G27" s="9"/>
      <c r="H27" s="5"/>
      <c r="I27" s="9"/>
    </row>
    <row r="28" spans="4:9" ht="15.75">
      <c r="D28" s="9"/>
      <c r="F28" s="18"/>
      <c r="G28" s="5"/>
      <c r="H28" s="5"/>
      <c r="I28" s="9"/>
    </row>
    <row r="29" spans="4:9" ht="15.75">
      <c r="D29" s="9"/>
      <c r="F29" s="18"/>
      <c r="G29" s="5"/>
      <c r="H29" s="5"/>
      <c r="I29" s="9"/>
    </row>
    <row r="30" spans="4:9" ht="15.75">
      <c r="D30" s="9"/>
      <c r="F30" s="18"/>
      <c r="G30" s="5"/>
      <c r="H30" s="5"/>
      <c r="I30" s="9"/>
    </row>
    <row r="31" spans="6:9" ht="15.75">
      <c r="F31" s="18"/>
      <c r="G31" s="5"/>
      <c r="H31" s="5"/>
      <c r="I31" s="9"/>
    </row>
    <row r="32" spans="6:9" ht="15.75">
      <c r="F32" s="18"/>
      <c r="G32" s="5"/>
      <c r="H32" s="5"/>
      <c r="I32" s="9"/>
    </row>
    <row r="33" spans="6:8" ht="15.75">
      <c r="F33" s="18"/>
      <c r="G33" s="5"/>
      <c r="H33" s="5"/>
    </row>
  </sheetData>
  <sheetProtection password="BB9B" sheet="1"/>
  <mergeCells count="3">
    <mergeCell ref="B1:D1"/>
    <mergeCell ref="B3:D3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DA33"/>
  <sheetViews>
    <sheetView view="pageBreakPreview" zoomScaleSheetLayoutView="100" workbookViewId="0" topLeftCell="B13">
      <selection activeCell="DB32" sqref="DB32"/>
    </sheetView>
  </sheetViews>
  <sheetFormatPr defaultColWidth="9.140625" defaultRowHeight="12.75"/>
  <cols>
    <col min="2" max="2" width="48.28125" style="0" customWidth="1"/>
    <col min="3" max="3" width="21.140625" style="0" customWidth="1"/>
    <col min="4" max="4" width="14.7109375" style="0" customWidth="1"/>
    <col min="6" max="10" width="3.7109375" style="0" hidden="1" customWidth="1"/>
    <col min="11" max="11" width="3.28125" style="0" hidden="1" customWidth="1"/>
    <col min="12" max="105" width="3.7109375" style="0" hidden="1" customWidth="1"/>
  </cols>
  <sheetData>
    <row r="1" spans="2:105" ht="47.25" customHeight="1" thickBot="1">
      <c r="B1" s="178" t="s">
        <v>35</v>
      </c>
      <c r="C1" s="178"/>
      <c r="D1" s="178"/>
      <c r="E1" s="23"/>
      <c r="F1" s="125">
        <v>1</v>
      </c>
      <c r="G1" s="125">
        <v>2</v>
      </c>
      <c r="H1" s="125">
        <v>3</v>
      </c>
      <c r="I1" s="126">
        <v>4</v>
      </c>
      <c r="J1" s="126">
        <v>5</v>
      </c>
      <c r="K1" s="126">
        <v>6</v>
      </c>
      <c r="L1" s="126">
        <v>7</v>
      </c>
      <c r="M1" s="126">
        <v>8</v>
      </c>
      <c r="N1" s="126">
        <v>9</v>
      </c>
      <c r="O1" s="126">
        <v>10</v>
      </c>
      <c r="P1" s="126">
        <v>11</v>
      </c>
      <c r="Q1" s="126">
        <v>12</v>
      </c>
      <c r="R1" s="126">
        <v>13</v>
      </c>
      <c r="S1" s="126">
        <v>14</v>
      </c>
      <c r="T1" s="126">
        <v>15</v>
      </c>
      <c r="U1" s="126">
        <v>16</v>
      </c>
      <c r="V1" s="126">
        <v>17</v>
      </c>
      <c r="W1" s="126">
        <v>18</v>
      </c>
      <c r="X1" s="126">
        <v>19</v>
      </c>
      <c r="Y1" s="126">
        <v>20</v>
      </c>
      <c r="Z1" s="126">
        <v>21</v>
      </c>
      <c r="AA1" s="126">
        <v>22</v>
      </c>
      <c r="AB1" s="126">
        <v>23</v>
      </c>
      <c r="AC1" s="126">
        <v>24</v>
      </c>
      <c r="AD1" s="126">
        <v>25</v>
      </c>
      <c r="AE1" s="126">
        <v>26</v>
      </c>
      <c r="AF1" s="126">
        <v>27</v>
      </c>
      <c r="AG1" s="126">
        <v>28</v>
      </c>
      <c r="AH1" s="126">
        <v>29</v>
      </c>
      <c r="AI1" s="126">
        <v>30</v>
      </c>
      <c r="AJ1" s="126">
        <v>31</v>
      </c>
      <c r="AK1" s="126">
        <v>32</v>
      </c>
      <c r="AL1" s="126">
        <v>33</v>
      </c>
      <c r="AM1" s="126">
        <v>34</v>
      </c>
      <c r="AN1" s="126">
        <v>35</v>
      </c>
      <c r="AO1" s="126">
        <v>36</v>
      </c>
      <c r="AP1" s="126">
        <v>37</v>
      </c>
      <c r="AQ1" s="126">
        <v>38</v>
      </c>
      <c r="AR1" s="126">
        <v>39</v>
      </c>
      <c r="AS1" s="126">
        <v>40</v>
      </c>
      <c r="AT1" s="126">
        <v>41</v>
      </c>
      <c r="AU1" s="126">
        <v>42</v>
      </c>
      <c r="AV1" s="126">
        <v>43</v>
      </c>
      <c r="AW1" s="126">
        <v>44</v>
      </c>
      <c r="AX1" s="126">
        <v>45</v>
      </c>
      <c r="AY1" s="126">
        <v>46</v>
      </c>
      <c r="AZ1" s="126">
        <v>47</v>
      </c>
      <c r="BA1" s="126">
        <v>48</v>
      </c>
      <c r="BB1" s="126">
        <v>49</v>
      </c>
      <c r="BC1" s="126">
        <v>50</v>
      </c>
      <c r="BD1" s="126">
        <v>51</v>
      </c>
      <c r="BE1" s="126">
        <v>52</v>
      </c>
      <c r="BF1" s="126">
        <v>53</v>
      </c>
      <c r="BG1" s="126">
        <v>54</v>
      </c>
      <c r="BH1" s="126">
        <v>55</v>
      </c>
      <c r="BI1" s="126">
        <v>56</v>
      </c>
      <c r="BJ1" s="126">
        <v>57</v>
      </c>
      <c r="BK1" s="126">
        <v>58</v>
      </c>
      <c r="BL1" s="126">
        <v>59</v>
      </c>
      <c r="BM1" s="126">
        <v>60</v>
      </c>
      <c r="BN1" s="126">
        <v>61</v>
      </c>
      <c r="BO1" s="126">
        <v>62</v>
      </c>
      <c r="BP1" s="126">
        <v>63</v>
      </c>
      <c r="BQ1" s="126">
        <v>64</v>
      </c>
      <c r="BR1" s="126">
        <v>65</v>
      </c>
      <c r="BS1" s="126">
        <v>66</v>
      </c>
      <c r="BT1" s="126">
        <v>67</v>
      </c>
      <c r="BU1" s="126">
        <v>68</v>
      </c>
      <c r="BV1" s="126">
        <v>69</v>
      </c>
      <c r="BW1" s="126">
        <v>70</v>
      </c>
      <c r="BX1" s="126">
        <v>71</v>
      </c>
      <c r="BY1" s="126">
        <v>72</v>
      </c>
      <c r="BZ1" s="126">
        <v>73</v>
      </c>
      <c r="CA1" s="126">
        <v>74</v>
      </c>
      <c r="CB1" s="126">
        <v>75</v>
      </c>
      <c r="CC1" s="126">
        <v>76</v>
      </c>
      <c r="CD1" s="126">
        <v>77</v>
      </c>
      <c r="CE1" s="126">
        <v>78</v>
      </c>
      <c r="CF1" s="126">
        <v>79</v>
      </c>
      <c r="CG1" s="126">
        <v>80</v>
      </c>
      <c r="CH1" s="126">
        <v>81</v>
      </c>
      <c r="CI1" s="126">
        <v>82</v>
      </c>
      <c r="CJ1" s="126">
        <v>83</v>
      </c>
      <c r="CK1" s="126">
        <v>84</v>
      </c>
      <c r="CL1" s="126">
        <v>85</v>
      </c>
      <c r="CM1" s="126">
        <v>86</v>
      </c>
      <c r="CN1" s="126">
        <v>87</v>
      </c>
      <c r="CO1" s="126">
        <v>88</v>
      </c>
      <c r="CP1" s="126">
        <v>89</v>
      </c>
      <c r="CQ1" s="126">
        <v>90</v>
      </c>
      <c r="CR1" s="126">
        <v>91</v>
      </c>
      <c r="CS1" s="126">
        <v>92</v>
      </c>
      <c r="CT1" s="126">
        <v>93</v>
      </c>
      <c r="CU1" s="126">
        <v>94</v>
      </c>
      <c r="CV1" s="126">
        <v>95</v>
      </c>
      <c r="CW1" s="126">
        <v>96</v>
      </c>
      <c r="CX1" s="126">
        <v>97</v>
      </c>
      <c r="CY1" s="126">
        <v>98</v>
      </c>
      <c r="CZ1" s="126">
        <v>99</v>
      </c>
      <c r="DA1" s="126">
        <v>100</v>
      </c>
    </row>
    <row r="2" spans="2:105" ht="47.25" customHeight="1" thickBot="1">
      <c r="B2" s="65"/>
      <c r="C2" s="87"/>
      <c r="D2" s="65"/>
      <c r="E2" s="23"/>
      <c r="F2" s="127">
        <v>900</v>
      </c>
      <c r="G2" s="128">
        <v>760</v>
      </c>
      <c r="H2" s="128">
        <v>690</v>
      </c>
      <c r="I2" s="129">
        <v>620</v>
      </c>
      <c r="J2" s="129">
        <v>600</v>
      </c>
      <c r="K2" s="129">
        <v>580</v>
      </c>
      <c r="L2" s="129">
        <v>560</v>
      </c>
      <c r="M2" s="129">
        <v>540</v>
      </c>
      <c r="N2" s="129">
        <v>520</v>
      </c>
      <c r="O2" s="129">
        <v>505</v>
      </c>
      <c r="P2" s="129">
        <v>490</v>
      </c>
      <c r="Q2" s="129">
        <v>475</v>
      </c>
      <c r="R2" s="129">
        <v>460</v>
      </c>
      <c r="S2" s="129">
        <v>445</v>
      </c>
      <c r="T2" s="129">
        <v>430</v>
      </c>
      <c r="U2" s="129">
        <v>420</v>
      </c>
      <c r="V2" s="129">
        <v>410</v>
      </c>
      <c r="W2" s="129">
        <v>400</v>
      </c>
      <c r="X2" s="129">
        <v>390</v>
      </c>
      <c r="Y2" s="129">
        <v>380</v>
      </c>
      <c r="Z2" s="129">
        <v>372</v>
      </c>
      <c r="AA2" s="129">
        <v>364</v>
      </c>
      <c r="AB2" s="129">
        <v>356</v>
      </c>
      <c r="AC2" s="129">
        <v>348</v>
      </c>
      <c r="AD2" s="129">
        <v>340</v>
      </c>
      <c r="AE2" s="129">
        <v>333</v>
      </c>
      <c r="AF2" s="129">
        <v>326</v>
      </c>
      <c r="AG2" s="129">
        <v>319</v>
      </c>
      <c r="AH2" s="129">
        <v>312</v>
      </c>
      <c r="AI2" s="129">
        <v>305</v>
      </c>
      <c r="AJ2" s="129">
        <v>299</v>
      </c>
      <c r="AK2" s="129">
        <v>293</v>
      </c>
      <c r="AL2" s="129">
        <v>287</v>
      </c>
      <c r="AM2" s="129">
        <v>281</v>
      </c>
      <c r="AN2" s="129">
        <v>275</v>
      </c>
      <c r="AO2" s="129">
        <v>270</v>
      </c>
      <c r="AP2" s="129">
        <v>265</v>
      </c>
      <c r="AQ2" s="129">
        <v>260</v>
      </c>
      <c r="AR2" s="129">
        <v>255</v>
      </c>
      <c r="AS2" s="129">
        <v>250</v>
      </c>
      <c r="AT2" s="129">
        <v>246</v>
      </c>
      <c r="AU2" s="130">
        <v>242</v>
      </c>
      <c r="AV2" s="130">
        <v>238</v>
      </c>
      <c r="AW2" s="130">
        <v>234</v>
      </c>
      <c r="AX2" s="130">
        <v>230</v>
      </c>
      <c r="AY2" s="130">
        <v>227</v>
      </c>
      <c r="AZ2" s="130">
        <v>224</v>
      </c>
      <c r="BA2" s="130">
        <v>221</v>
      </c>
      <c r="BB2" s="130">
        <v>218</v>
      </c>
      <c r="BC2" s="130">
        <v>215</v>
      </c>
      <c r="BD2" s="130">
        <v>213</v>
      </c>
      <c r="BE2" s="130">
        <v>211</v>
      </c>
      <c r="BF2" s="130">
        <v>209</v>
      </c>
      <c r="BG2" s="130">
        <v>207</v>
      </c>
      <c r="BH2" s="130">
        <v>205</v>
      </c>
      <c r="BI2" s="130">
        <v>204</v>
      </c>
      <c r="BJ2" s="130">
        <v>203</v>
      </c>
      <c r="BK2" s="130">
        <v>202</v>
      </c>
      <c r="BL2" s="130">
        <v>201</v>
      </c>
      <c r="BM2" s="130">
        <v>200</v>
      </c>
      <c r="BN2" s="130">
        <v>199</v>
      </c>
      <c r="BO2" s="130">
        <v>198</v>
      </c>
      <c r="BP2" s="130">
        <v>197</v>
      </c>
      <c r="BQ2" s="130">
        <v>196</v>
      </c>
      <c r="BR2" s="130">
        <v>195</v>
      </c>
      <c r="BS2" s="130">
        <v>194</v>
      </c>
      <c r="BT2" s="130">
        <v>193</v>
      </c>
      <c r="BU2" s="130">
        <v>192</v>
      </c>
      <c r="BV2" s="130">
        <v>191</v>
      </c>
      <c r="BW2" s="130">
        <v>190</v>
      </c>
      <c r="BX2" s="130">
        <v>189</v>
      </c>
      <c r="BY2" s="130">
        <v>188</v>
      </c>
      <c r="BZ2" s="130">
        <v>187</v>
      </c>
      <c r="CA2" s="130">
        <v>186</v>
      </c>
      <c r="CB2" s="130">
        <v>185</v>
      </c>
      <c r="CC2" s="130">
        <v>184</v>
      </c>
      <c r="CD2" s="130">
        <v>183</v>
      </c>
      <c r="CE2" s="130">
        <v>182</v>
      </c>
      <c r="CF2" s="130">
        <v>181</v>
      </c>
      <c r="CG2" s="130">
        <v>180</v>
      </c>
      <c r="CH2" s="130">
        <v>179</v>
      </c>
      <c r="CI2" s="130">
        <v>178</v>
      </c>
      <c r="CJ2" s="130">
        <v>177</v>
      </c>
      <c r="CK2" s="130">
        <v>176</v>
      </c>
      <c r="CL2" s="130">
        <v>175</v>
      </c>
      <c r="CM2" s="130">
        <v>174</v>
      </c>
      <c r="CN2" s="130">
        <v>173</v>
      </c>
      <c r="CO2" s="130">
        <v>172</v>
      </c>
      <c r="CP2" s="130">
        <v>171</v>
      </c>
      <c r="CQ2" s="130">
        <v>170</v>
      </c>
      <c r="CR2" s="130">
        <v>169</v>
      </c>
      <c r="CS2" s="130">
        <v>168</v>
      </c>
      <c r="CT2" s="130">
        <v>167</v>
      </c>
      <c r="CU2" s="130">
        <v>166</v>
      </c>
      <c r="CV2" s="130">
        <v>165</v>
      </c>
      <c r="CW2" s="130">
        <v>164</v>
      </c>
      <c r="CX2" s="130">
        <v>163</v>
      </c>
      <c r="CY2" s="130">
        <v>162</v>
      </c>
      <c r="CZ2" s="130">
        <v>161</v>
      </c>
      <c r="DA2" s="130">
        <v>160</v>
      </c>
    </row>
    <row r="3" spans="2:8" ht="111" customHeight="1">
      <c r="B3" s="179" t="s">
        <v>72</v>
      </c>
      <c r="C3" s="179"/>
      <c r="D3" s="179"/>
      <c r="E3" s="31"/>
      <c r="F3" s="18"/>
      <c r="G3" s="5"/>
      <c r="H3" s="5"/>
    </row>
    <row r="4" spans="2:8" ht="15.75">
      <c r="B4" s="23"/>
      <c r="C4" s="23"/>
      <c r="D4" s="23"/>
      <c r="E4" s="23"/>
      <c r="F4" s="18"/>
      <c r="G4" s="5"/>
      <c r="H4" s="5"/>
    </row>
    <row r="5" spans="2:8" ht="39.75" customHeight="1">
      <c r="B5" s="180" t="s">
        <v>87</v>
      </c>
      <c r="C5" s="180"/>
      <c r="D5" s="180"/>
      <c r="E5" s="24"/>
      <c r="F5" s="18"/>
      <c r="G5" s="5"/>
      <c r="H5" s="5"/>
    </row>
    <row r="6" spans="2:8" ht="18" customHeight="1">
      <c r="B6" s="24"/>
      <c r="C6" s="24"/>
      <c r="D6" s="24"/>
      <c r="E6" s="24"/>
      <c r="F6" s="18"/>
      <c r="G6" s="5"/>
      <c r="H6" s="5"/>
    </row>
    <row r="7" spans="2:8" ht="16.5" thickBot="1">
      <c r="B7" s="25" t="s">
        <v>73</v>
      </c>
      <c r="C7" s="12"/>
      <c r="D7" s="12" t="s">
        <v>84</v>
      </c>
      <c r="E7" s="12"/>
      <c r="F7" s="18"/>
      <c r="G7" s="5"/>
      <c r="H7" s="5"/>
    </row>
    <row r="8" spans="2:8" ht="65.25" customHeight="1" thickBot="1" thickTop="1">
      <c r="B8" s="26" t="s">
        <v>82</v>
      </c>
      <c r="C8" s="27" t="s">
        <v>48</v>
      </c>
      <c r="D8" s="26" t="s">
        <v>4</v>
      </c>
      <c r="E8" s="12"/>
      <c r="F8" s="18"/>
      <c r="G8" s="5"/>
      <c r="H8" s="5"/>
    </row>
    <row r="9" spans="2:9" ht="16.5" thickTop="1">
      <c r="B9" s="48" t="s">
        <v>207</v>
      </c>
      <c r="C9" s="243">
        <f>LOOKUP(D9,$F$1:$DA$1,$F$2:$DA$2)</f>
        <v>900</v>
      </c>
      <c r="D9" s="170">
        <v>1</v>
      </c>
      <c r="F9" s="18"/>
      <c r="G9" s="9"/>
      <c r="H9" s="5"/>
      <c r="I9" s="5"/>
    </row>
    <row r="10" spans="2:9" ht="15.75">
      <c r="B10" s="33" t="s">
        <v>244</v>
      </c>
      <c r="C10" s="243">
        <f>LOOKUP(D10,$F$1:$DA$1,$F$2:$DA$2)</f>
        <v>760</v>
      </c>
      <c r="D10" s="11">
        <v>2</v>
      </c>
      <c r="F10" s="18"/>
      <c r="G10" s="9"/>
      <c r="H10" s="5"/>
      <c r="I10" s="5"/>
    </row>
    <row r="11" spans="2:9" ht="15.75">
      <c r="B11" s="159" t="s">
        <v>237</v>
      </c>
      <c r="C11" s="243">
        <f>LOOKUP(D11,$F$1:$DA$1,$F$2:$DA$2)</f>
        <v>690</v>
      </c>
      <c r="D11" s="11">
        <v>3</v>
      </c>
      <c r="F11" s="18"/>
      <c r="G11" s="9"/>
      <c r="H11" s="5"/>
      <c r="I11" s="5"/>
    </row>
    <row r="12" spans="2:9" ht="15.75">
      <c r="B12" s="33" t="s">
        <v>2</v>
      </c>
      <c r="C12" s="243">
        <f>LOOKUP(D12,$F$1:$DA$1,$F$2:$DA$2)</f>
        <v>620</v>
      </c>
      <c r="D12" s="11">
        <v>4</v>
      </c>
      <c r="F12" s="18"/>
      <c r="G12" s="9"/>
      <c r="H12" s="5"/>
      <c r="I12" s="5"/>
    </row>
    <row r="13" spans="2:9" ht="15.75">
      <c r="B13" s="33" t="s">
        <v>10</v>
      </c>
      <c r="C13" s="243">
        <f>LOOKUP(D13,$F$1:$DA$1,$F$2:$DA$2)</f>
        <v>600</v>
      </c>
      <c r="D13" s="11">
        <v>5</v>
      </c>
      <c r="F13" s="18"/>
      <c r="G13" s="9"/>
      <c r="H13" s="5"/>
      <c r="I13" s="5"/>
    </row>
    <row r="14" spans="2:9" ht="15.75">
      <c r="B14" s="33" t="s">
        <v>239</v>
      </c>
      <c r="C14" s="243">
        <f>LOOKUP(D14,$F$1:$DA$1,$F$2:$DA$2)</f>
        <v>580</v>
      </c>
      <c r="D14" s="11">
        <v>6</v>
      </c>
      <c r="F14" s="18"/>
      <c r="G14" s="9"/>
      <c r="H14" s="5"/>
      <c r="I14" s="9"/>
    </row>
    <row r="15" spans="2:9" ht="15.75">
      <c r="B15" s="33" t="s">
        <v>241</v>
      </c>
      <c r="C15" s="243">
        <f>LOOKUP(D15,$F$1:$DA$1,$F$2:$DA$2)</f>
        <v>560</v>
      </c>
      <c r="D15" s="11">
        <v>7</v>
      </c>
      <c r="F15" s="18"/>
      <c r="G15" s="9"/>
      <c r="H15" s="5"/>
      <c r="I15" s="9"/>
    </row>
    <row r="16" spans="2:9" ht="15.75">
      <c r="B16" s="33" t="s">
        <v>139</v>
      </c>
      <c r="C16" s="243">
        <f>LOOKUP(D16,$F$1:$DA$1,$F$2:$DA$2)</f>
        <v>540</v>
      </c>
      <c r="D16" s="11">
        <v>8</v>
      </c>
      <c r="F16" s="18"/>
      <c r="G16" s="9"/>
      <c r="H16" s="5"/>
      <c r="I16" s="9"/>
    </row>
    <row r="17" spans="2:9" ht="15.75">
      <c r="B17" s="33" t="s">
        <v>11</v>
      </c>
      <c r="C17" s="243">
        <f>LOOKUP(D17,$F$1:$DA$1,$F$2:$DA$2)</f>
        <v>520</v>
      </c>
      <c r="D17" s="11">
        <v>9</v>
      </c>
      <c r="F17" s="18"/>
      <c r="G17" s="9"/>
      <c r="H17" s="5"/>
      <c r="I17" s="9"/>
    </row>
    <row r="18" spans="2:9" ht="15.75">
      <c r="B18" s="33" t="s">
        <v>20</v>
      </c>
      <c r="C18" s="243">
        <f>LOOKUP(D18,$F$1:$DA$1,$F$2:$DA$2)</f>
        <v>505</v>
      </c>
      <c r="D18" s="11">
        <v>10</v>
      </c>
      <c r="F18" s="18"/>
      <c r="G18" s="9"/>
      <c r="H18" s="5"/>
      <c r="I18" s="9"/>
    </row>
    <row r="19" spans="2:9" ht="15.75">
      <c r="B19" s="33" t="s">
        <v>12</v>
      </c>
      <c r="C19" s="243">
        <f>LOOKUP(D19,$F$1:$DA$1,$F$2:$DA$2)</f>
        <v>490</v>
      </c>
      <c r="D19" s="11">
        <v>11</v>
      </c>
      <c r="F19" s="18"/>
      <c r="G19" s="9"/>
      <c r="H19" s="5"/>
      <c r="I19" s="9"/>
    </row>
    <row r="20" spans="2:9" ht="15.75">
      <c r="B20" s="10" t="s">
        <v>234</v>
      </c>
      <c r="C20" s="243">
        <f>LOOKUP(D20,$F$1:$DA$1,$F$2:$DA$2)</f>
        <v>475</v>
      </c>
      <c r="D20" s="11">
        <v>12</v>
      </c>
      <c r="F20" s="18"/>
      <c r="G20" s="9"/>
      <c r="H20" s="5"/>
      <c r="I20" s="9"/>
    </row>
    <row r="21" spans="2:9" ht="15.75">
      <c r="B21" s="33" t="s">
        <v>225</v>
      </c>
      <c r="C21" s="243">
        <f>LOOKUP(D21,$F$1:$DA$1,$F$2:$DA$2)</f>
        <v>460</v>
      </c>
      <c r="D21" s="11">
        <v>13</v>
      </c>
      <c r="F21" s="18"/>
      <c r="G21" s="9"/>
      <c r="H21" s="5"/>
      <c r="I21" s="9"/>
    </row>
    <row r="22" spans="2:9" ht="15.75">
      <c r="B22" s="33" t="s">
        <v>125</v>
      </c>
      <c r="C22" s="243">
        <f>LOOKUP(D22,$F$1:$DA$1,$F$2:$DA$2)</f>
        <v>445</v>
      </c>
      <c r="D22" s="11">
        <v>14</v>
      </c>
      <c r="F22" s="18"/>
      <c r="G22" s="9"/>
      <c r="H22" s="5"/>
      <c r="I22" s="9"/>
    </row>
    <row r="23" spans="2:9" ht="15.75">
      <c r="B23" s="33" t="s">
        <v>114</v>
      </c>
      <c r="C23" s="243">
        <f>LOOKUP(D23,$F$1:$DA$1,$F$2:$DA$2)</f>
        <v>430</v>
      </c>
      <c r="D23" s="11">
        <v>15</v>
      </c>
      <c r="F23" s="18"/>
      <c r="G23" s="9"/>
      <c r="H23" s="5"/>
      <c r="I23" s="9"/>
    </row>
    <row r="24" spans="2:9" ht="15.75">
      <c r="B24" s="33" t="s">
        <v>110</v>
      </c>
      <c r="C24" s="243">
        <f>LOOKUP(D24,$F$1:$DA$1,$F$2:$DA$2)</f>
        <v>420</v>
      </c>
      <c r="D24" s="11">
        <v>16</v>
      </c>
      <c r="F24" s="18"/>
      <c r="G24" s="9"/>
      <c r="H24" s="5"/>
      <c r="I24" s="9"/>
    </row>
    <row r="25" spans="2:9" ht="15.75">
      <c r="B25" s="153"/>
      <c r="C25" s="16"/>
      <c r="D25" s="16"/>
      <c r="F25" s="18"/>
      <c r="G25" s="9"/>
      <c r="H25" s="5"/>
      <c r="I25" s="9"/>
    </row>
    <row r="26" spans="2:9" ht="15.75">
      <c r="B26" s="153"/>
      <c r="C26" s="16"/>
      <c r="D26" s="16"/>
      <c r="F26" s="18"/>
      <c r="G26" s="9"/>
      <c r="H26" s="5"/>
      <c r="I26" s="9"/>
    </row>
    <row r="27" spans="2:9" ht="15.75">
      <c r="B27" s="153"/>
      <c r="C27" s="16"/>
      <c r="D27" s="16"/>
      <c r="F27" s="18"/>
      <c r="G27" s="9"/>
      <c r="H27" s="5"/>
      <c r="I27" s="9"/>
    </row>
    <row r="28" spans="4:9" ht="15.75">
      <c r="D28" s="9"/>
      <c r="F28" s="18"/>
      <c r="G28" s="5"/>
      <c r="H28" s="5"/>
      <c r="I28" s="9"/>
    </row>
    <row r="29" spans="4:9" ht="15.75">
      <c r="D29" s="9"/>
      <c r="F29" s="18"/>
      <c r="G29" s="5"/>
      <c r="H29" s="5"/>
      <c r="I29" s="9"/>
    </row>
    <row r="30" spans="4:9" ht="15.75">
      <c r="D30" s="9"/>
      <c r="F30" s="18"/>
      <c r="G30" s="5"/>
      <c r="H30" s="5"/>
      <c r="I30" s="9"/>
    </row>
    <row r="31" spans="6:9" ht="15.75">
      <c r="F31" s="18"/>
      <c r="G31" s="5"/>
      <c r="H31" s="5"/>
      <c r="I31" s="9"/>
    </row>
    <row r="32" spans="6:9" ht="15.75">
      <c r="F32" s="18"/>
      <c r="G32" s="5"/>
      <c r="H32" s="5"/>
      <c r="I32" s="9"/>
    </row>
    <row r="33" spans="6:8" ht="15.75">
      <c r="F33" s="18"/>
      <c r="G33" s="5"/>
      <c r="H33" s="5"/>
    </row>
  </sheetData>
  <sheetProtection password="BB9B" sheet="1"/>
  <mergeCells count="3">
    <mergeCell ref="B1:D1"/>
    <mergeCell ref="B3:D3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DA33"/>
  <sheetViews>
    <sheetView view="pageBreakPreview" zoomScaleSheetLayoutView="100" workbookViewId="0" topLeftCell="B13">
      <selection activeCell="D38" sqref="D38"/>
    </sheetView>
  </sheetViews>
  <sheetFormatPr defaultColWidth="9.140625" defaultRowHeight="12.75"/>
  <cols>
    <col min="2" max="2" width="60.00390625" style="0" customWidth="1"/>
    <col min="3" max="3" width="21.140625" style="0" customWidth="1"/>
    <col min="4" max="4" width="14.7109375" style="0" customWidth="1"/>
    <col min="6" max="10" width="3.7109375" style="0" hidden="1" customWidth="1"/>
    <col min="11" max="11" width="3.28125" style="0" hidden="1" customWidth="1"/>
    <col min="12" max="105" width="3.7109375" style="0" hidden="1" customWidth="1"/>
  </cols>
  <sheetData>
    <row r="1" spans="2:105" ht="47.25" customHeight="1" thickBot="1">
      <c r="B1" s="178" t="s">
        <v>35</v>
      </c>
      <c r="C1" s="178"/>
      <c r="D1" s="178"/>
      <c r="E1" s="23"/>
      <c r="F1" s="125">
        <v>1</v>
      </c>
      <c r="G1" s="125">
        <v>2</v>
      </c>
      <c r="H1" s="125">
        <v>3</v>
      </c>
      <c r="I1" s="126">
        <v>4</v>
      </c>
      <c r="J1" s="126">
        <v>5</v>
      </c>
      <c r="K1" s="126">
        <v>6</v>
      </c>
      <c r="L1" s="126">
        <v>7</v>
      </c>
      <c r="M1" s="126">
        <v>8</v>
      </c>
      <c r="N1" s="126">
        <v>9</v>
      </c>
      <c r="O1" s="126">
        <v>10</v>
      </c>
      <c r="P1" s="126">
        <v>11</v>
      </c>
      <c r="Q1" s="126">
        <v>12</v>
      </c>
      <c r="R1" s="126">
        <v>13</v>
      </c>
      <c r="S1" s="126">
        <v>14</v>
      </c>
      <c r="T1" s="126">
        <v>15</v>
      </c>
      <c r="U1" s="126">
        <v>16</v>
      </c>
      <c r="V1" s="126">
        <v>17</v>
      </c>
      <c r="W1" s="126">
        <v>18</v>
      </c>
      <c r="X1" s="126">
        <v>19</v>
      </c>
      <c r="Y1" s="126">
        <v>20</v>
      </c>
      <c r="Z1" s="126">
        <v>21</v>
      </c>
      <c r="AA1" s="126">
        <v>22</v>
      </c>
      <c r="AB1" s="126">
        <v>23</v>
      </c>
      <c r="AC1" s="126">
        <v>24</v>
      </c>
      <c r="AD1" s="126">
        <v>25</v>
      </c>
      <c r="AE1" s="126">
        <v>26</v>
      </c>
      <c r="AF1" s="126">
        <v>27</v>
      </c>
      <c r="AG1" s="126">
        <v>28</v>
      </c>
      <c r="AH1" s="126">
        <v>29</v>
      </c>
      <c r="AI1" s="126">
        <v>30</v>
      </c>
      <c r="AJ1" s="126">
        <v>31</v>
      </c>
      <c r="AK1" s="126">
        <v>32</v>
      </c>
      <c r="AL1" s="126">
        <v>33</v>
      </c>
      <c r="AM1" s="126">
        <v>34</v>
      </c>
      <c r="AN1" s="126">
        <v>35</v>
      </c>
      <c r="AO1" s="126">
        <v>36</v>
      </c>
      <c r="AP1" s="126">
        <v>37</v>
      </c>
      <c r="AQ1" s="126">
        <v>38</v>
      </c>
      <c r="AR1" s="126">
        <v>39</v>
      </c>
      <c r="AS1" s="126">
        <v>40</v>
      </c>
      <c r="AT1" s="126">
        <v>41</v>
      </c>
      <c r="AU1" s="126">
        <v>42</v>
      </c>
      <c r="AV1" s="126">
        <v>43</v>
      </c>
      <c r="AW1" s="126">
        <v>44</v>
      </c>
      <c r="AX1" s="126">
        <v>45</v>
      </c>
      <c r="AY1" s="126">
        <v>46</v>
      </c>
      <c r="AZ1" s="126">
        <v>47</v>
      </c>
      <c r="BA1" s="126">
        <v>48</v>
      </c>
      <c r="BB1" s="126">
        <v>49</v>
      </c>
      <c r="BC1" s="126">
        <v>50</v>
      </c>
      <c r="BD1" s="126">
        <v>51</v>
      </c>
      <c r="BE1" s="126">
        <v>52</v>
      </c>
      <c r="BF1" s="126">
        <v>53</v>
      </c>
      <c r="BG1" s="126">
        <v>54</v>
      </c>
      <c r="BH1" s="126">
        <v>55</v>
      </c>
      <c r="BI1" s="126">
        <v>56</v>
      </c>
      <c r="BJ1" s="126">
        <v>57</v>
      </c>
      <c r="BK1" s="126">
        <v>58</v>
      </c>
      <c r="BL1" s="126">
        <v>59</v>
      </c>
      <c r="BM1" s="126">
        <v>60</v>
      </c>
      <c r="BN1" s="126">
        <v>61</v>
      </c>
      <c r="BO1" s="126">
        <v>62</v>
      </c>
      <c r="BP1" s="126">
        <v>63</v>
      </c>
      <c r="BQ1" s="126">
        <v>64</v>
      </c>
      <c r="BR1" s="126">
        <v>65</v>
      </c>
      <c r="BS1" s="126">
        <v>66</v>
      </c>
      <c r="BT1" s="126">
        <v>67</v>
      </c>
      <c r="BU1" s="126">
        <v>68</v>
      </c>
      <c r="BV1" s="126">
        <v>69</v>
      </c>
      <c r="BW1" s="126">
        <v>70</v>
      </c>
      <c r="BX1" s="126">
        <v>71</v>
      </c>
      <c r="BY1" s="126">
        <v>72</v>
      </c>
      <c r="BZ1" s="126">
        <v>73</v>
      </c>
      <c r="CA1" s="126">
        <v>74</v>
      </c>
      <c r="CB1" s="126">
        <v>75</v>
      </c>
      <c r="CC1" s="126">
        <v>76</v>
      </c>
      <c r="CD1" s="126">
        <v>77</v>
      </c>
      <c r="CE1" s="126">
        <v>78</v>
      </c>
      <c r="CF1" s="126">
        <v>79</v>
      </c>
      <c r="CG1" s="126">
        <v>80</v>
      </c>
      <c r="CH1" s="126">
        <v>81</v>
      </c>
      <c r="CI1" s="126">
        <v>82</v>
      </c>
      <c r="CJ1" s="126">
        <v>83</v>
      </c>
      <c r="CK1" s="126">
        <v>84</v>
      </c>
      <c r="CL1" s="126">
        <v>85</v>
      </c>
      <c r="CM1" s="126">
        <v>86</v>
      </c>
      <c r="CN1" s="126">
        <v>87</v>
      </c>
      <c r="CO1" s="126">
        <v>88</v>
      </c>
      <c r="CP1" s="126">
        <v>89</v>
      </c>
      <c r="CQ1" s="126">
        <v>90</v>
      </c>
      <c r="CR1" s="126">
        <v>91</v>
      </c>
      <c r="CS1" s="126">
        <v>92</v>
      </c>
      <c r="CT1" s="126">
        <v>93</v>
      </c>
      <c r="CU1" s="126">
        <v>94</v>
      </c>
      <c r="CV1" s="126">
        <v>95</v>
      </c>
      <c r="CW1" s="126">
        <v>96</v>
      </c>
      <c r="CX1" s="126">
        <v>97</v>
      </c>
      <c r="CY1" s="126">
        <v>98</v>
      </c>
      <c r="CZ1" s="126">
        <v>99</v>
      </c>
      <c r="DA1" s="126">
        <v>100</v>
      </c>
    </row>
    <row r="2" spans="2:105" ht="47.25" customHeight="1" thickBot="1">
      <c r="B2" s="65"/>
      <c r="C2" s="87"/>
      <c r="D2" s="65"/>
      <c r="E2" s="23"/>
      <c r="F2" s="127">
        <v>360</v>
      </c>
      <c r="G2" s="128">
        <v>340</v>
      </c>
      <c r="H2" s="128">
        <v>305</v>
      </c>
      <c r="I2" s="129">
        <v>285</v>
      </c>
      <c r="J2" s="129">
        <v>270</v>
      </c>
      <c r="K2" s="129">
        <v>260</v>
      </c>
      <c r="L2" s="129">
        <v>250</v>
      </c>
      <c r="M2" s="129">
        <v>240</v>
      </c>
      <c r="N2" s="129">
        <v>230</v>
      </c>
      <c r="O2" s="129">
        <v>220</v>
      </c>
      <c r="P2" s="129">
        <v>210</v>
      </c>
      <c r="Q2" s="129">
        <v>205</v>
      </c>
      <c r="R2" s="129">
        <v>200</v>
      </c>
      <c r="S2" s="129">
        <v>195</v>
      </c>
      <c r="T2" s="129">
        <v>190</v>
      </c>
      <c r="U2" s="129">
        <v>185</v>
      </c>
      <c r="V2" s="129">
        <v>180</v>
      </c>
      <c r="W2" s="129">
        <v>175</v>
      </c>
      <c r="X2" s="129">
        <v>170</v>
      </c>
      <c r="Y2" s="129">
        <v>165</v>
      </c>
      <c r="Z2" s="129">
        <v>160</v>
      </c>
      <c r="AA2" s="129">
        <v>156</v>
      </c>
      <c r="AB2" s="129">
        <v>152</v>
      </c>
      <c r="AC2" s="129">
        <v>148</v>
      </c>
      <c r="AD2" s="129">
        <v>144</v>
      </c>
      <c r="AE2" s="129">
        <v>140</v>
      </c>
      <c r="AF2" s="129">
        <v>136</v>
      </c>
      <c r="AG2" s="129">
        <v>132</v>
      </c>
      <c r="AH2" s="129">
        <v>128</v>
      </c>
      <c r="AI2" s="129">
        <v>124</v>
      </c>
      <c r="AJ2" s="129">
        <v>120</v>
      </c>
      <c r="AK2" s="129">
        <v>117</v>
      </c>
      <c r="AL2" s="129">
        <v>114</v>
      </c>
      <c r="AM2" s="129">
        <v>111</v>
      </c>
      <c r="AN2" s="129">
        <v>108</v>
      </c>
      <c r="AO2" s="129">
        <v>105</v>
      </c>
      <c r="AP2" s="129">
        <v>102</v>
      </c>
      <c r="AQ2" s="129">
        <v>99</v>
      </c>
      <c r="AR2" s="129">
        <v>96</v>
      </c>
      <c r="AS2" s="129">
        <v>93</v>
      </c>
      <c r="AT2" s="129">
        <v>90</v>
      </c>
      <c r="AU2" s="130">
        <v>88</v>
      </c>
      <c r="AV2" s="130">
        <v>86</v>
      </c>
      <c r="AW2" s="130">
        <v>84</v>
      </c>
      <c r="AX2" s="130">
        <v>82</v>
      </c>
      <c r="AY2" s="130">
        <v>80</v>
      </c>
      <c r="AZ2" s="130">
        <v>78</v>
      </c>
      <c r="BA2" s="130">
        <v>76</v>
      </c>
      <c r="BB2" s="130">
        <v>74</v>
      </c>
      <c r="BC2" s="130">
        <v>72</v>
      </c>
      <c r="BD2" s="130">
        <v>70</v>
      </c>
      <c r="BE2" s="130">
        <v>69</v>
      </c>
      <c r="BF2" s="130">
        <v>68</v>
      </c>
      <c r="BG2" s="130">
        <v>67</v>
      </c>
      <c r="BH2" s="130">
        <v>66</v>
      </c>
      <c r="BI2" s="130">
        <v>65</v>
      </c>
      <c r="BJ2" s="130">
        <v>64</v>
      </c>
      <c r="BK2" s="130">
        <v>63</v>
      </c>
      <c r="BL2" s="130">
        <v>62</v>
      </c>
      <c r="BM2" s="130">
        <v>61</v>
      </c>
      <c r="BN2" s="130">
        <v>60</v>
      </c>
      <c r="BO2" s="130">
        <v>59</v>
      </c>
      <c r="BP2" s="130">
        <v>58</v>
      </c>
      <c r="BQ2" s="130">
        <v>57</v>
      </c>
      <c r="BR2" s="130">
        <v>56</v>
      </c>
      <c r="BS2" s="130">
        <v>55</v>
      </c>
      <c r="BT2" s="130">
        <v>54</v>
      </c>
      <c r="BU2" s="130">
        <v>53</v>
      </c>
      <c r="BV2" s="130">
        <v>52</v>
      </c>
      <c r="BW2" s="130">
        <v>51</v>
      </c>
      <c r="BX2" s="130">
        <v>50</v>
      </c>
      <c r="BY2" s="130">
        <v>49</v>
      </c>
      <c r="BZ2" s="130">
        <v>48</v>
      </c>
      <c r="CA2" s="130">
        <v>47</v>
      </c>
      <c r="CB2" s="130">
        <v>46</v>
      </c>
      <c r="CC2" s="130">
        <v>45</v>
      </c>
      <c r="CD2" s="130">
        <v>44</v>
      </c>
      <c r="CE2" s="130">
        <v>43</v>
      </c>
      <c r="CF2" s="130">
        <v>42</v>
      </c>
      <c r="CG2" s="130">
        <v>41</v>
      </c>
      <c r="CH2" s="130">
        <v>40</v>
      </c>
      <c r="CI2" s="130">
        <v>39</v>
      </c>
      <c r="CJ2" s="130">
        <v>38</v>
      </c>
      <c r="CK2" s="130">
        <v>37</v>
      </c>
      <c r="CL2" s="130">
        <v>36</v>
      </c>
      <c r="CM2" s="130">
        <v>35</v>
      </c>
      <c r="CN2" s="130">
        <v>34</v>
      </c>
      <c r="CO2" s="130">
        <v>33</v>
      </c>
      <c r="CP2" s="130">
        <v>32</v>
      </c>
      <c r="CQ2" s="130">
        <v>31</v>
      </c>
      <c r="CR2" s="130">
        <v>30</v>
      </c>
      <c r="CS2" s="130">
        <v>29</v>
      </c>
      <c r="CT2" s="130">
        <v>28</v>
      </c>
      <c r="CU2" s="130">
        <v>27</v>
      </c>
      <c r="CV2" s="130">
        <v>26</v>
      </c>
      <c r="CW2" s="130">
        <v>25</v>
      </c>
      <c r="CX2" s="130">
        <v>24</v>
      </c>
      <c r="CY2" s="130">
        <v>23</v>
      </c>
      <c r="CZ2" s="130">
        <v>22</v>
      </c>
      <c r="DA2" s="130">
        <v>21</v>
      </c>
    </row>
    <row r="3" spans="2:8" ht="111" customHeight="1">
      <c r="B3" s="179" t="s">
        <v>72</v>
      </c>
      <c r="C3" s="179"/>
      <c r="D3" s="179"/>
      <c r="E3" s="31"/>
      <c r="F3" s="18"/>
      <c r="G3" s="5"/>
      <c r="H3" s="5"/>
    </row>
    <row r="4" spans="2:8" ht="15.75">
      <c r="B4" s="23"/>
      <c r="C4" s="23"/>
      <c r="D4" s="23"/>
      <c r="E4" s="23"/>
      <c r="F4" s="18"/>
      <c r="G4" s="5"/>
      <c r="H4" s="5"/>
    </row>
    <row r="5" spans="2:8" ht="39.75" customHeight="1">
      <c r="B5" s="180" t="s">
        <v>50</v>
      </c>
      <c r="C5" s="180"/>
      <c r="D5" s="180"/>
      <c r="E5" s="24"/>
      <c r="F5" s="18"/>
      <c r="G5" s="5"/>
      <c r="H5" s="5"/>
    </row>
    <row r="6" spans="2:8" ht="18" customHeight="1">
      <c r="B6" s="24"/>
      <c r="C6" s="24"/>
      <c r="D6" s="24"/>
      <c r="E6" s="24"/>
      <c r="F6" s="18"/>
      <c r="G6" s="5"/>
      <c r="H6" s="5"/>
    </row>
    <row r="7" spans="2:8" ht="16.5" thickBot="1">
      <c r="B7" s="25" t="s">
        <v>73</v>
      </c>
      <c r="C7" s="12"/>
      <c r="D7" s="12" t="s">
        <v>84</v>
      </c>
      <c r="E7" s="12"/>
      <c r="F7" s="18"/>
      <c r="G7" s="5"/>
      <c r="H7" s="5"/>
    </row>
    <row r="8" spans="2:8" ht="65.25" customHeight="1" thickBot="1" thickTop="1">
      <c r="B8" s="26" t="s">
        <v>82</v>
      </c>
      <c r="C8" s="27" t="s">
        <v>48</v>
      </c>
      <c r="D8" s="26" t="s">
        <v>4</v>
      </c>
      <c r="E8" s="12"/>
      <c r="F8" s="18"/>
      <c r="G8" s="5"/>
      <c r="H8" s="5"/>
    </row>
    <row r="9" spans="2:9" ht="16.5" thickTop="1">
      <c r="B9" s="48" t="s">
        <v>239</v>
      </c>
      <c r="C9" s="242">
        <f>LOOKUP(D9,$F$1:$DA$1,$F$2:$DA$2)</f>
        <v>360</v>
      </c>
      <c r="D9" s="172">
        <v>1</v>
      </c>
      <c r="F9" s="18"/>
      <c r="G9" s="9"/>
      <c r="H9" s="5"/>
      <c r="I9" s="5"/>
    </row>
    <row r="10" spans="2:9" ht="15.75">
      <c r="B10" s="33" t="s">
        <v>20</v>
      </c>
      <c r="C10" s="242">
        <f aca="true" t="shared" si="0" ref="C10:C27">LOOKUP(D10,$F$1:$DA$1,$F$2:$DA$2)</f>
        <v>340</v>
      </c>
      <c r="D10" s="171">
        <v>2</v>
      </c>
      <c r="F10" s="18"/>
      <c r="G10" s="9"/>
      <c r="H10" s="5"/>
      <c r="I10" s="5"/>
    </row>
    <row r="11" spans="2:9" ht="15.75">
      <c r="B11" s="33" t="s">
        <v>245</v>
      </c>
      <c r="C11" s="242">
        <f t="shared" si="0"/>
        <v>305</v>
      </c>
      <c r="D11" s="171">
        <v>3</v>
      </c>
      <c r="F11" s="18"/>
      <c r="G11" s="9"/>
      <c r="H11" s="5"/>
      <c r="I11" s="5"/>
    </row>
    <row r="12" spans="2:9" ht="15.75">
      <c r="B12" s="10" t="s">
        <v>14</v>
      </c>
      <c r="C12" s="242">
        <f t="shared" si="0"/>
        <v>285</v>
      </c>
      <c r="D12" s="171">
        <v>4</v>
      </c>
      <c r="F12" s="18"/>
      <c r="G12" s="9"/>
      <c r="H12" s="5"/>
      <c r="I12" s="5"/>
    </row>
    <row r="13" spans="2:9" ht="15.75">
      <c r="B13" s="33" t="s">
        <v>125</v>
      </c>
      <c r="C13" s="242">
        <f t="shared" si="0"/>
        <v>270</v>
      </c>
      <c r="D13" s="171">
        <v>5</v>
      </c>
      <c r="F13" s="18"/>
      <c r="G13" s="9"/>
      <c r="H13" s="5"/>
      <c r="I13" s="5"/>
    </row>
    <row r="14" spans="2:9" ht="15.75">
      <c r="B14" s="10" t="s">
        <v>234</v>
      </c>
      <c r="C14" s="242">
        <f t="shared" si="0"/>
        <v>270</v>
      </c>
      <c r="D14" s="171">
        <v>5</v>
      </c>
      <c r="F14" s="18"/>
      <c r="G14" s="9"/>
      <c r="H14" s="5"/>
      <c r="I14" s="9"/>
    </row>
    <row r="15" spans="2:9" ht="15.75">
      <c r="B15" s="33" t="s">
        <v>139</v>
      </c>
      <c r="C15" s="242">
        <f t="shared" si="0"/>
        <v>250</v>
      </c>
      <c r="D15" s="171">
        <v>7</v>
      </c>
      <c r="F15" s="18"/>
      <c r="G15" s="9"/>
      <c r="H15" s="5"/>
      <c r="I15" s="9"/>
    </row>
    <row r="16" spans="2:9" ht="15.75">
      <c r="B16" s="33" t="s">
        <v>11</v>
      </c>
      <c r="C16" s="242">
        <f t="shared" si="0"/>
        <v>240</v>
      </c>
      <c r="D16" s="171">
        <v>8</v>
      </c>
      <c r="F16" s="18"/>
      <c r="G16" s="9"/>
      <c r="H16" s="5"/>
      <c r="I16" s="9"/>
    </row>
    <row r="17" spans="2:9" ht="15.75">
      <c r="B17" s="10" t="s">
        <v>19</v>
      </c>
      <c r="C17" s="242">
        <f t="shared" si="0"/>
        <v>230</v>
      </c>
      <c r="D17" s="171">
        <v>9</v>
      </c>
      <c r="F17" s="18"/>
      <c r="G17" s="9"/>
      <c r="H17" s="5"/>
      <c r="I17" s="9"/>
    </row>
    <row r="18" spans="2:9" ht="15.75">
      <c r="B18" s="33" t="s">
        <v>155</v>
      </c>
      <c r="C18" s="242">
        <f t="shared" si="0"/>
        <v>230</v>
      </c>
      <c r="D18" s="171">
        <v>9</v>
      </c>
      <c r="F18" s="18"/>
      <c r="G18" s="9"/>
      <c r="H18" s="5"/>
      <c r="I18" s="9"/>
    </row>
    <row r="19" spans="2:9" ht="15.75">
      <c r="B19" s="33" t="s">
        <v>223</v>
      </c>
      <c r="C19" s="242">
        <f>LOOKUP(D19,$F$1:$DA$1,$F$2:$DA$2)</f>
        <v>210</v>
      </c>
      <c r="D19" s="171">
        <v>11</v>
      </c>
      <c r="F19" s="18"/>
      <c r="G19" s="9"/>
      <c r="H19" s="5"/>
      <c r="I19" s="9"/>
    </row>
    <row r="20" spans="2:9" ht="15.75">
      <c r="B20" s="33" t="s">
        <v>114</v>
      </c>
      <c r="C20" s="242">
        <f t="shared" si="0"/>
        <v>205</v>
      </c>
      <c r="D20" s="171">
        <v>12</v>
      </c>
      <c r="F20" s="18"/>
      <c r="G20" s="9"/>
      <c r="H20" s="5"/>
      <c r="I20" s="9"/>
    </row>
    <row r="21" spans="2:9" ht="15.75">
      <c r="B21" s="33" t="s">
        <v>246</v>
      </c>
      <c r="C21" s="242">
        <f t="shared" si="0"/>
        <v>200</v>
      </c>
      <c r="D21" s="171">
        <v>13</v>
      </c>
      <c r="F21" s="18"/>
      <c r="G21" s="9"/>
      <c r="H21" s="5"/>
      <c r="I21" s="9"/>
    </row>
    <row r="22" spans="2:9" ht="15.75">
      <c r="B22" s="33" t="s">
        <v>13</v>
      </c>
      <c r="C22" s="242">
        <f t="shared" si="0"/>
        <v>200</v>
      </c>
      <c r="D22" s="171">
        <v>13</v>
      </c>
      <c r="F22" s="18"/>
      <c r="G22" s="9"/>
      <c r="H22" s="5"/>
      <c r="I22" s="9"/>
    </row>
    <row r="23" spans="2:9" ht="15.75">
      <c r="B23" s="33" t="s">
        <v>124</v>
      </c>
      <c r="C23" s="242">
        <f t="shared" si="0"/>
        <v>190</v>
      </c>
      <c r="D23" s="171">
        <v>15</v>
      </c>
      <c r="F23" s="18"/>
      <c r="G23" s="9"/>
      <c r="H23" s="5"/>
      <c r="I23" s="9"/>
    </row>
    <row r="24" spans="2:9" ht="15.75">
      <c r="B24" s="33" t="s">
        <v>110</v>
      </c>
      <c r="C24" s="242">
        <f t="shared" si="0"/>
        <v>190</v>
      </c>
      <c r="D24" s="171">
        <v>15</v>
      </c>
      <c r="F24" s="18"/>
      <c r="G24" s="9"/>
      <c r="H24" s="5"/>
      <c r="I24" s="9"/>
    </row>
    <row r="25" spans="2:9" ht="15.75">
      <c r="B25" s="33" t="s">
        <v>10</v>
      </c>
      <c r="C25" s="242">
        <f t="shared" si="0"/>
        <v>180</v>
      </c>
      <c r="D25" s="171">
        <v>17</v>
      </c>
      <c r="F25" s="18"/>
      <c r="G25" s="9"/>
      <c r="H25" s="5"/>
      <c r="I25" s="9"/>
    </row>
    <row r="26" spans="2:9" ht="15.75">
      <c r="B26" s="33" t="s">
        <v>12</v>
      </c>
      <c r="C26" s="242">
        <f t="shared" si="0"/>
        <v>180</v>
      </c>
      <c r="D26" s="171">
        <v>17</v>
      </c>
      <c r="F26" s="18"/>
      <c r="G26" s="9"/>
      <c r="H26" s="5"/>
      <c r="I26" s="9"/>
    </row>
    <row r="27" spans="2:9" ht="15.75">
      <c r="B27" s="33" t="s">
        <v>21</v>
      </c>
      <c r="C27" s="242">
        <f t="shared" si="0"/>
        <v>180</v>
      </c>
      <c r="D27" s="171">
        <v>17</v>
      </c>
      <c r="F27" s="18"/>
      <c r="G27" s="9"/>
      <c r="H27" s="5"/>
      <c r="I27" s="9"/>
    </row>
    <row r="28" spans="4:9" ht="15.75">
      <c r="D28" s="9"/>
      <c r="F28" s="18"/>
      <c r="G28" s="5"/>
      <c r="H28" s="5"/>
      <c r="I28" s="9"/>
    </row>
    <row r="29" spans="4:9" ht="15.75">
      <c r="D29" s="9"/>
      <c r="F29" s="18"/>
      <c r="G29" s="5"/>
      <c r="H29" s="5"/>
      <c r="I29" s="9"/>
    </row>
    <row r="30" spans="4:9" ht="15.75">
      <c r="D30" s="9"/>
      <c r="F30" s="18"/>
      <c r="G30" s="5"/>
      <c r="H30" s="5"/>
      <c r="I30" s="9"/>
    </row>
    <row r="31" spans="6:9" ht="15.75">
      <c r="F31" s="18"/>
      <c r="G31" s="5"/>
      <c r="H31" s="5"/>
      <c r="I31" s="9"/>
    </row>
    <row r="32" spans="6:9" ht="15.75">
      <c r="F32" s="18"/>
      <c r="G32" s="5"/>
      <c r="H32" s="5"/>
      <c r="I32" s="9"/>
    </row>
    <row r="33" spans="6:8" ht="15.75">
      <c r="F33" s="18"/>
      <c r="G33" s="5"/>
      <c r="H33" s="5"/>
    </row>
  </sheetData>
  <sheetProtection password="BB9B" sheet="1"/>
  <mergeCells count="3">
    <mergeCell ref="B1:D1"/>
    <mergeCell ref="B3:D3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K41"/>
  <sheetViews>
    <sheetView view="pageBreakPreview" zoomScaleSheetLayoutView="100" zoomScalePageLayoutView="0" workbookViewId="0" topLeftCell="B1">
      <selection activeCell="J25" sqref="J25"/>
    </sheetView>
  </sheetViews>
  <sheetFormatPr defaultColWidth="9.140625" defaultRowHeight="12.75"/>
  <cols>
    <col min="1" max="1" width="6.28125" style="0" hidden="1" customWidth="1"/>
    <col min="2" max="2" width="18.421875" style="0" customWidth="1"/>
    <col min="3" max="3" width="32.8515625" style="0" customWidth="1"/>
    <col min="4" max="5" width="12.57421875" style="0" customWidth="1"/>
    <col min="6" max="6" width="10.57421875" style="0" customWidth="1"/>
    <col min="7" max="7" width="10.8515625" style="0" customWidth="1"/>
    <col min="8" max="8" width="8.57421875" style="0" customWidth="1"/>
    <col min="9" max="9" width="11.00390625" style="0" customWidth="1"/>
    <col min="10" max="10" width="8.8515625" style="0" customWidth="1"/>
    <col min="11" max="11" width="9.57421875" style="0" customWidth="1"/>
    <col min="12" max="12" width="10.421875" style="0" customWidth="1"/>
    <col min="13" max="13" width="7.140625" style="0" customWidth="1"/>
    <col min="14" max="14" width="10.8515625" style="0" customWidth="1"/>
    <col min="15" max="15" width="9.140625" style="0" customWidth="1"/>
    <col min="16" max="55" width="9.140625" style="0" hidden="1" customWidth="1"/>
    <col min="56" max="115" width="0" style="0" hidden="1" customWidth="1"/>
  </cols>
  <sheetData>
    <row r="1" spans="2:115" ht="16.5" customHeight="1" thickBot="1">
      <c r="B1" s="178" t="s">
        <v>35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P1" s="125">
        <v>1</v>
      </c>
      <c r="Q1" s="125">
        <v>2</v>
      </c>
      <c r="R1" s="125">
        <v>3</v>
      </c>
      <c r="S1" s="126">
        <v>4</v>
      </c>
      <c r="T1" s="126">
        <v>5</v>
      </c>
      <c r="U1" s="126">
        <v>6</v>
      </c>
      <c r="V1" s="126">
        <v>7</v>
      </c>
      <c r="W1" s="126">
        <v>8</v>
      </c>
      <c r="X1" s="126">
        <v>9</v>
      </c>
      <c r="Y1" s="126">
        <v>10</v>
      </c>
      <c r="Z1" s="126">
        <v>11</v>
      </c>
      <c r="AA1" s="126">
        <v>12</v>
      </c>
      <c r="AB1" s="126">
        <v>13</v>
      </c>
      <c r="AC1" s="126">
        <v>14</v>
      </c>
      <c r="AD1" s="126">
        <v>15</v>
      </c>
      <c r="AE1" s="126">
        <v>16</v>
      </c>
      <c r="AF1" s="126">
        <v>17</v>
      </c>
      <c r="AG1" s="126">
        <v>18</v>
      </c>
      <c r="AH1" s="126">
        <v>19</v>
      </c>
      <c r="AI1" s="126">
        <v>20</v>
      </c>
      <c r="AJ1" s="126">
        <v>21</v>
      </c>
      <c r="AK1" s="126">
        <v>22</v>
      </c>
      <c r="AL1" s="126">
        <v>23</v>
      </c>
      <c r="AM1" s="126">
        <v>24</v>
      </c>
      <c r="AN1" s="126">
        <v>25</v>
      </c>
      <c r="AO1" s="126">
        <v>26</v>
      </c>
      <c r="AP1" s="126">
        <v>27</v>
      </c>
      <c r="AQ1" s="126">
        <v>28</v>
      </c>
      <c r="AR1" s="126">
        <v>29</v>
      </c>
      <c r="AS1" s="126">
        <v>30</v>
      </c>
      <c r="AT1" s="126">
        <v>31</v>
      </c>
      <c r="AU1" s="126">
        <v>32</v>
      </c>
      <c r="AV1" s="126">
        <v>33</v>
      </c>
      <c r="AW1" s="126">
        <v>34</v>
      </c>
      <c r="AX1" s="126">
        <v>35</v>
      </c>
      <c r="AY1" s="126">
        <v>36</v>
      </c>
      <c r="AZ1" s="126">
        <v>37</v>
      </c>
      <c r="BA1" s="126">
        <v>38</v>
      </c>
      <c r="BB1" s="126">
        <v>39</v>
      </c>
      <c r="BC1" s="126">
        <v>40</v>
      </c>
      <c r="BD1" s="126">
        <v>41</v>
      </c>
      <c r="BE1" s="126">
        <v>42</v>
      </c>
      <c r="BF1" s="126">
        <v>43</v>
      </c>
      <c r="BG1" s="126">
        <v>44</v>
      </c>
      <c r="BH1" s="126">
        <v>45</v>
      </c>
      <c r="BI1" s="126">
        <v>46</v>
      </c>
      <c r="BJ1" s="126">
        <v>47</v>
      </c>
      <c r="BK1" s="126">
        <v>48</v>
      </c>
      <c r="BL1" s="126">
        <v>49</v>
      </c>
      <c r="BM1" s="126">
        <v>50</v>
      </c>
      <c r="BN1" s="126">
        <v>51</v>
      </c>
      <c r="BO1" s="126">
        <v>52</v>
      </c>
      <c r="BP1" s="126">
        <v>53</v>
      </c>
      <c r="BQ1" s="126">
        <v>54</v>
      </c>
      <c r="BR1" s="126">
        <v>55</v>
      </c>
      <c r="BS1" s="126">
        <v>56</v>
      </c>
      <c r="BT1" s="126">
        <v>57</v>
      </c>
      <c r="BU1" s="126">
        <v>58</v>
      </c>
      <c r="BV1" s="126">
        <v>59</v>
      </c>
      <c r="BW1" s="126">
        <v>60</v>
      </c>
      <c r="BX1" s="126">
        <v>61</v>
      </c>
      <c r="BY1" s="126">
        <v>62</v>
      </c>
      <c r="BZ1" s="126">
        <v>63</v>
      </c>
      <c r="CA1" s="126">
        <v>64</v>
      </c>
      <c r="CB1" s="126">
        <v>65</v>
      </c>
      <c r="CC1" s="126">
        <v>66</v>
      </c>
      <c r="CD1" s="126">
        <v>67</v>
      </c>
      <c r="CE1" s="126">
        <v>68</v>
      </c>
      <c r="CF1" s="126">
        <v>69</v>
      </c>
      <c r="CG1" s="126">
        <v>70</v>
      </c>
      <c r="CH1" s="126">
        <v>71</v>
      </c>
      <c r="CI1" s="126">
        <v>72</v>
      </c>
      <c r="CJ1" s="126">
        <v>73</v>
      </c>
      <c r="CK1" s="126">
        <v>74</v>
      </c>
      <c r="CL1" s="126">
        <v>75</v>
      </c>
      <c r="CM1" s="126">
        <v>76</v>
      </c>
      <c r="CN1" s="126">
        <v>77</v>
      </c>
      <c r="CO1" s="126">
        <v>78</v>
      </c>
      <c r="CP1" s="126">
        <v>79</v>
      </c>
      <c r="CQ1" s="126">
        <v>80</v>
      </c>
      <c r="CR1" s="126">
        <v>81</v>
      </c>
      <c r="CS1" s="126">
        <v>82</v>
      </c>
      <c r="CT1" s="126">
        <v>83</v>
      </c>
      <c r="CU1" s="126">
        <v>84</v>
      </c>
      <c r="CV1" s="126">
        <v>85</v>
      </c>
      <c r="CW1" s="126">
        <v>86</v>
      </c>
      <c r="CX1" s="126">
        <v>87</v>
      </c>
      <c r="CY1" s="126">
        <v>88</v>
      </c>
      <c r="CZ1" s="126">
        <v>89</v>
      </c>
      <c r="DA1" s="126">
        <v>90</v>
      </c>
      <c r="DB1" s="126">
        <v>91</v>
      </c>
      <c r="DC1" s="126">
        <v>92</v>
      </c>
      <c r="DD1" s="126">
        <v>93</v>
      </c>
      <c r="DE1" s="126">
        <v>94</v>
      </c>
      <c r="DF1" s="126">
        <v>95</v>
      </c>
      <c r="DG1" s="126">
        <v>96</v>
      </c>
      <c r="DH1" s="126">
        <v>97</v>
      </c>
      <c r="DI1" s="126">
        <v>98</v>
      </c>
      <c r="DJ1" s="126">
        <v>99</v>
      </c>
      <c r="DK1" s="126">
        <v>100</v>
      </c>
    </row>
    <row r="2" spans="3:115" ht="19.5" thickBot="1">
      <c r="C2" s="53"/>
      <c r="D2" s="200"/>
      <c r="E2" s="200"/>
      <c r="F2" s="200"/>
      <c r="G2" s="200"/>
      <c r="H2" s="200"/>
      <c r="I2" s="200"/>
      <c r="J2" s="200"/>
      <c r="K2" s="200"/>
      <c r="L2" s="200"/>
      <c r="M2" s="53"/>
      <c r="P2" s="127">
        <v>360</v>
      </c>
      <c r="Q2" s="128">
        <v>340</v>
      </c>
      <c r="R2" s="128">
        <v>305</v>
      </c>
      <c r="S2" s="129">
        <v>285</v>
      </c>
      <c r="T2" s="129">
        <v>270</v>
      </c>
      <c r="U2" s="129">
        <v>260</v>
      </c>
      <c r="V2" s="129">
        <v>250</v>
      </c>
      <c r="W2" s="129">
        <v>240</v>
      </c>
      <c r="X2" s="129">
        <v>230</v>
      </c>
      <c r="Y2" s="129">
        <v>220</v>
      </c>
      <c r="Z2" s="129">
        <v>210</v>
      </c>
      <c r="AA2" s="129">
        <v>205</v>
      </c>
      <c r="AB2" s="129">
        <v>200</v>
      </c>
      <c r="AC2" s="129">
        <v>195</v>
      </c>
      <c r="AD2" s="129">
        <v>190</v>
      </c>
      <c r="AE2" s="129">
        <v>185</v>
      </c>
      <c r="AF2" s="129">
        <v>180</v>
      </c>
      <c r="AG2" s="129">
        <v>175</v>
      </c>
      <c r="AH2" s="129">
        <v>170</v>
      </c>
      <c r="AI2" s="129">
        <v>165</v>
      </c>
      <c r="AJ2" s="129">
        <v>160</v>
      </c>
      <c r="AK2" s="129">
        <v>156</v>
      </c>
      <c r="AL2" s="129">
        <v>152</v>
      </c>
      <c r="AM2" s="129">
        <v>148</v>
      </c>
      <c r="AN2" s="129">
        <v>144</v>
      </c>
      <c r="AO2" s="129">
        <v>140</v>
      </c>
      <c r="AP2" s="129">
        <v>136</v>
      </c>
      <c r="AQ2" s="129">
        <v>132</v>
      </c>
      <c r="AR2" s="129">
        <v>128</v>
      </c>
      <c r="AS2" s="129">
        <v>124</v>
      </c>
      <c r="AT2" s="129">
        <v>120</v>
      </c>
      <c r="AU2" s="129">
        <v>117</v>
      </c>
      <c r="AV2" s="129">
        <v>114</v>
      </c>
      <c r="AW2" s="129">
        <v>111</v>
      </c>
      <c r="AX2" s="129">
        <v>108</v>
      </c>
      <c r="AY2" s="129">
        <v>105</v>
      </c>
      <c r="AZ2" s="129">
        <v>102</v>
      </c>
      <c r="BA2" s="129">
        <v>99</v>
      </c>
      <c r="BB2" s="129">
        <v>96</v>
      </c>
      <c r="BC2" s="129">
        <v>93</v>
      </c>
      <c r="BD2" s="129">
        <v>90</v>
      </c>
      <c r="BE2" s="130">
        <v>88</v>
      </c>
      <c r="BF2" s="130">
        <v>86</v>
      </c>
      <c r="BG2" s="130">
        <v>84</v>
      </c>
      <c r="BH2" s="130">
        <v>82</v>
      </c>
      <c r="BI2" s="130">
        <v>80</v>
      </c>
      <c r="BJ2" s="130">
        <v>78</v>
      </c>
      <c r="BK2" s="130">
        <v>76</v>
      </c>
      <c r="BL2" s="130">
        <v>74</v>
      </c>
      <c r="BM2" s="130">
        <v>72</v>
      </c>
      <c r="BN2" s="130">
        <v>70</v>
      </c>
      <c r="BO2" s="130">
        <v>69</v>
      </c>
      <c r="BP2" s="130">
        <v>68</v>
      </c>
      <c r="BQ2" s="130">
        <v>67</v>
      </c>
      <c r="BR2" s="130">
        <v>66</v>
      </c>
      <c r="BS2" s="130">
        <v>65</v>
      </c>
      <c r="BT2" s="130">
        <v>64</v>
      </c>
      <c r="BU2" s="130">
        <v>63</v>
      </c>
      <c r="BV2" s="130">
        <v>62</v>
      </c>
      <c r="BW2" s="130">
        <v>61</v>
      </c>
      <c r="BX2" s="130">
        <v>60</v>
      </c>
      <c r="BY2" s="130">
        <v>59</v>
      </c>
      <c r="BZ2" s="130">
        <v>58</v>
      </c>
      <c r="CA2" s="130">
        <v>57</v>
      </c>
      <c r="CB2" s="130">
        <v>56</v>
      </c>
      <c r="CC2" s="130">
        <v>55</v>
      </c>
      <c r="CD2" s="130">
        <v>54</v>
      </c>
      <c r="CE2" s="130">
        <v>53</v>
      </c>
      <c r="CF2" s="130">
        <v>52</v>
      </c>
      <c r="CG2" s="130">
        <v>51</v>
      </c>
      <c r="CH2" s="130">
        <v>50</v>
      </c>
      <c r="CI2" s="130">
        <v>49</v>
      </c>
      <c r="CJ2" s="130">
        <v>48</v>
      </c>
      <c r="CK2" s="130">
        <v>47</v>
      </c>
      <c r="CL2" s="130">
        <v>46</v>
      </c>
      <c r="CM2" s="130">
        <v>45</v>
      </c>
      <c r="CN2" s="130">
        <v>44</v>
      </c>
      <c r="CO2" s="130">
        <v>43</v>
      </c>
      <c r="CP2" s="130">
        <v>42</v>
      </c>
      <c r="CQ2" s="130">
        <v>41</v>
      </c>
      <c r="CR2" s="130">
        <v>40</v>
      </c>
      <c r="CS2" s="130">
        <v>39</v>
      </c>
      <c r="CT2" s="130">
        <v>38</v>
      </c>
      <c r="CU2" s="130">
        <v>37</v>
      </c>
      <c r="CV2" s="130">
        <v>36</v>
      </c>
      <c r="CW2" s="130">
        <v>35</v>
      </c>
      <c r="CX2" s="130">
        <v>34</v>
      </c>
      <c r="CY2" s="130">
        <v>33</v>
      </c>
      <c r="CZ2" s="130">
        <v>32</v>
      </c>
      <c r="DA2" s="130">
        <v>31</v>
      </c>
      <c r="DB2" s="130">
        <v>30</v>
      </c>
      <c r="DC2" s="130">
        <v>29</v>
      </c>
      <c r="DD2" s="130">
        <v>28</v>
      </c>
      <c r="DE2" s="130">
        <v>27</v>
      </c>
      <c r="DF2" s="130">
        <v>26</v>
      </c>
      <c r="DG2" s="130">
        <v>25</v>
      </c>
      <c r="DH2" s="130">
        <v>24</v>
      </c>
      <c r="DI2" s="130">
        <v>23</v>
      </c>
      <c r="DJ2" s="130">
        <v>22</v>
      </c>
      <c r="DK2" s="130">
        <v>21</v>
      </c>
    </row>
    <row r="3" spans="2:17" ht="51.75" customHeight="1">
      <c r="B3" s="205" t="s">
        <v>92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P3" s="18"/>
      <c r="Q3" s="5"/>
    </row>
    <row r="4" spans="2:17" ht="22.5" customHeight="1"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P4" s="18"/>
      <c r="Q4" s="5"/>
    </row>
    <row r="5" spans="1:17" ht="49.5" customHeight="1">
      <c r="A5" s="3"/>
      <c r="B5" s="3"/>
      <c r="C5" s="201" t="s">
        <v>93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P5" s="18"/>
      <c r="Q5" s="5"/>
    </row>
    <row r="6" spans="1:17" ht="18.75">
      <c r="A6" s="3"/>
      <c r="B6" s="3"/>
      <c r="C6" s="53"/>
      <c r="D6" s="54"/>
      <c r="E6" s="54"/>
      <c r="F6" s="54"/>
      <c r="G6" s="54"/>
      <c r="H6" s="54"/>
      <c r="I6" s="54"/>
      <c r="J6" s="54"/>
      <c r="K6" s="54"/>
      <c r="L6" s="53"/>
      <c r="M6" s="53"/>
      <c r="P6" s="18"/>
      <c r="Q6" s="5"/>
    </row>
    <row r="7" spans="1:17" ht="18.75">
      <c r="A7" s="4"/>
      <c r="B7" s="4" t="s">
        <v>73</v>
      </c>
      <c r="C7" s="17"/>
      <c r="D7" s="17"/>
      <c r="E7" s="17"/>
      <c r="F7" s="17"/>
      <c r="G7" s="17" t="s">
        <v>88</v>
      </c>
      <c r="H7" s="17"/>
      <c r="I7" s="17"/>
      <c r="J7" s="17"/>
      <c r="K7" s="17"/>
      <c r="L7" s="110"/>
      <c r="M7" s="111"/>
      <c r="P7" s="18"/>
      <c r="Q7" s="5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P8" s="18"/>
      <c r="Q8" s="5"/>
    </row>
    <row r="9" spans="1:17" ht="33.75" customHeight="1">
      <c r="A9" s="203" t="s">
        <v>52</v>
      </c>
      <c r="B9" s="202" t="s">
        <v>53</v>
      </c>
      <c r="C9" s="202" t="s">
        <v>82</v>
      </c>
      <c r="D9" s="202" t="s">
        <v>43</v>
      </c>
      <c r="E9" s="202"/>
      <c r="F9" s="202"/>
      <c r="G9" s="202" t="s">
        <v>91</v>
      </c>
      <c r="H9" s="202"/>
      <c r="I9" s="202"/>
      <c r="J9" s="202" t="s">
        <v>77</v>
      </c>
      <c r="K9" s="202"/>
      <c r="L9" s="202" t="s">
        <v>16</v>
      </c>
      <c r="M9" s="202" t="s">
        <v>4</v>
      </c>
      <c r="N9" s="202" t="s">
        <v>51</v>
      </c>
      <c r="P9" s="18"/>
      <c r="Q9" s="5"/>
    </row>
    <row r="10" spans="1:17" ht="15.75">
      <c r="A10" s="204"/>
      <c r="B10" s="202"/>
      <c r="C10" s="202"/>
      <c r="D10" s="145" t="s">
        <v>6</v>
      </c>
      <c r="E10" s="145" t="s">
        <v>7</v>
      </c>
      <c r="F10" s="145" t="s">
        <v>1</v>
      </c>
      <c r="G10" s="145" t="s">
        <v>6</v>
      </c>
      <c r="H10" s="145" t="s">
        <v>7</v>
      </c>
      <c r="I10" s="145" t="s">
        <v>1</v>
      </c>
      <c r="J10" s="145" t="s">
        <v>7</v>
      </c>
      <c r="K10" s="145" t="s">
        <v>1</v>
      </c>
      <c r="L10" s="202"/>
      <c r="M10" s="202"/>
      <c r="N10" s="202"/>
      <c r="P10" s="18"/>
      <c r="Q10" s="5"/>
    </row>
    <row r="11" spans="1:17" ht="15.75">
      <c r="A11" s="139"/>
      <c r="B11" s="19"/>
      <c r="C11" s="155" t="s">
        <v>89</v>
      </c>
      <c r="D11" s="138"/>
      <c r="E11" s="138"/>
      <c r="F11" s="161"/>
      <c r="G11" s="138"/>
      <c r="H11" s="138"/>
      <c r="I11" s="161"/>
      <c r="J11" s="138"/>
      <c r="K11" s="161"/>
      <c r="L11" s="138"/>
      <c r="M11" s="138"/>
      <c r="N11" s="19"/>
      <c r="P11" s="18"/>
      <c r="Q11" s="5"/>
    </row>
    <row r="12" spans="1:17" ht="15" customHeight="1">
      <c r="A12" s="140">
        <v>25</v>
      </c>
      <c r="B12" s="137" t="s">
        <v>157</v>
      </c>
      <c r="C12" s="154" t="s">
        <v>114</v>
      </c>
      <c r="D12" s="162">
        <v>0.0007638888888888889</v>
      </c>
      <c r="E12" s="163">
        <v>1</v>
      </c>
      <c r="F12" s="244">
        <f>LOOKUP(E12,$P$1:$DK$1,$P$2:$DK$2)</f>
        <v>360</v>
      </c>
      <c r="G12" s="162">
        <v>0.001736111111111111</v>
      </c>
      <c r="H12" s="50">
        <v>1</v>
      </c>
      <c r="I12" s="244">
        <f>LOOKUP(H12,$P$1:$DK$1,$P$2:$DK$2)</f>
        <v>360</v>
      </c>
      <c r="J12" s="50">
        <v>2</v>
      </c>
      <c r="K12" s="244">
        <f>LOOKUP(J12,$P$1:$DK$1,$P$2:$DK$2)</f>
        <v>340</v>
      </c>
      <c r="L12" s="50">
        <f>K12+I12+F12</f>
        <v>1060</v>
      </c>
      <c r="M12" s="11">
        <v>1</v>
      </c>
      <c r="N12" s="223">
        <f>LOOKUP(M12,$P$1:$DK$1,$P$2:$DK$2)</f>
        <v>360</v>
      </c>
      <c r="P12" s="18"/>
      <c r="Q12" s="5"/>
    </row>
    <row r="13" spans="1:17" ht="16.5" customHeight="1">
      <c r="A13" s="50">
        <v>21</v>
      </c>
      <c r="B13" s="141" t="s">
        <v>154</v>
      </c>
      <c r="C13" s="159" t="s">
        <v>155</v>
      </c>
      <c r="D13" s="162">
        <v>0.0007885416666666667</v>
      </c>
      <c r="E13" s="163">
        <v>2</v>
      </c>
      <c r="F13" s="244">
        <f>LOOKUP(E13,$P$1:$DK$1,$P$2:$DK$2)</f>
        <v>340</v>
      </c>
      <c r="G13" s="162">
        <v>0.002523148148148148</v>
      </c>
      <c r="H13" s="50">
        <v>2</v>
      </c>
      <c r="I13" s="244">
        <f>LOOKUP(H13,$P$1:$DK$1,$P$2:$DK$2)</f>
        <v>340</v>
      </c>
      <c r="J13" s="50">
        <v>1</v>
      </c>
      <c r="K13" s="244">
        <f>LOOKUP(J13,$P$1:$DK$1,$P$2:$DK$2)</f>
        <v>360</v>
      </c>
      <c r="L13" s="50">
        <f>K13+I13+F13</f>
        <v>1040</v>
      </c>
      <c r="M13" s="11">
        <v>2</v>
      </c>
      <c r="N13" s="223">
        <f>LOOKUP(M13,$P$1:$DK$1,$P$2:$DK$2)</f>
        <v>340</v>
      </c>
      <c r="P13" s="18"/>
      <c r="Q13" s="5"/>
    </row>
    <row r="14" spans="1:17" ht="16.5" customHeight="1">
      <c r="A14" s="142">
        <v>23</v>
      </c>
      <c r="B14" s="10" t="s">
        <v>45</v>
      </c>
      <c r="C14" s="159" t="s">
        <v>156</v>
      </c>
      <c r="D14" s="162">
        <v>0.0008101851851851852</v>
      </c>
      <c r="E14" s="163">
        <v>3</v>
      </c>
      <c r="F14" s="244">
        <f>LOOKUP(E14,$P$1:$DK$1,$P$2:$DK$2)</f>
        <v>305</v>
      </c>
      <c r="G14" s="162">
        <v>0.0034375</v>
      </c>
      <c r="H14" s="50">
        <v>3</v>
      </c>
      <c r="I14" s="244">
        <f>LOOKUP(H14,$P$1:$DK$1,$P$2:$DK$2)</f>
        <v>305</v>
      </c>
      <c r="J14" s="50">
        <v>3</v>
      </c>
      <c r="K14" s="244">
        <f>LOOKUP(J14,$P$1:$DK$1,$P$2:$DK$2)</f>
        <v>305</v>
      </c>
      <c r="L14" s="50">
        <f>K14+I14+F14</f>
        <v>915</v>
      </c>
      <c r="M14" s="11">
        <v>3</v>
      </c>
      <c r="N14" s="223">
        <f>LOOKUP(M14,$P$1:$DK$1,$P$2:$DK$2)</f>
        <v>305</v>
      </c>
      <c r="P14" s="18"/>
      <c r="Q14" s="5"/>
    </row>
    <row r="15" spans="1:17" ht="16.5" customHeight="1">
      <c r="A15" s="50"/>
      <c r="B15" s="10"/>
      <c r="C15" s="159"/>
      <c r="D15" s="162"/>
      <c r="E15" s="163"/>
      <c r="F15" s="164"/>
      <c r="G15" s="162"/>
      <c r="H15" s="50"/>
      <c r="I15" s="164"/>
      <c r="J15" s="50"/>
      <c r="K15" s="164"/>
      <c r="L15" s="50"/>
      <c r="M15" s="11"/>
      <c r="N15" s="11"/>
      <c r="P15" s="18"/>
      <c r="Q15" s="5"/>
    </row>
    <row r="16" spans="1:17" ht="24.75" customHeight="1">
      <c r="A16" s="33"/>
      <c r="B16" s="33"/>
      <c r="C16" s="165" t="s">
        <v>90</v>
      </c>
      <c r="D16" s="166"/>
      <c r="E16" s="140"/>
      <c r="F16" s="164"/>
      <c r="G16" s="162"/>
      <c r="H16" s="50"/>
      <c r="I16" s="164"/>
      <c r="J16" s="50"/>
      <c r="K16" s="164"/>
      <c r="L16" s="50"/>
      <c r="M16" s="11"/>
      <c r="N16" s="11"/>
      <c r="P16" s="18"/>
      <c r="Q16" s="5"/>
    </row>
    <row r="17" spans="1:115" ht="31.5">
      <c r="A17" s="140">
        <v>9</v>
      </c>
      <c r="B17" s="33" t="s">
        <v>153</v>
      </c>
      <c r="C17" s="154" t="s">
        <v>119</v>
      </c>
      <c r="D17" s="162">
        <v>0.0007060185185185185</v>
      </c>
      <c r="E17" s="163">
        <v>2</v>
      </c>
      <c r="F17" s="244">
        <f aca="true" t="shared" si="0" ref="F17:F22">LOOKUP(E17,$P$1:$DK$1,$P$2:$DK$2)</f>
        <v>340</v>
      </c>
      <c r="G17" s="162">
        <v>0.0016666666666666668</v>
      </c>
      <c r="H17" s="50">
        <v>1</v>
      </c>
      <c r="I17" s="244">
        <f aca="true" t="shared" si="1" ref="I17:I22">LOOKUP(H17,$P$1:$DK$1,$P$2:$DK$2)</f>
        <v>360</v>
      </c>
      <c r="J17" s="50">
        <v>1</v>
      </c>
      <c r="K17" s="244">
        <f aca="true" t="shared" si="2" ref="K17:K22">LOOKUP(J17,$P$1:$DK$1,$P$2:$DK$2)</f>
        <v>360</v>
      </c>
      <c r="L17" s="50">
        <f aca="true" t="shared" si="3" ref="L17:L22">K17+I17+F17</f>
        <v>1060</v>
      </c>
      <c r="M17" s="11">
        <v>1</v>
      </c>
      <c r="N17" s="223">
        <f aca="true" t="shared" si="4" ref="N17:N22">LOOKUP(M17,$P$1:$DK$1,$P$2:$DK$2)</f>
        <v>360</v>
      </c>
      <c r="O17" s="5"/>
      <c r="P17" s="18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</row>
    <row r="18" spans="1:17" ht="15.75">
      <c r="A18" s="140">
        <v>10</v>
      </c>
      <c r="B18" s="144" t="s">
        <v>151</v>
      </c>
      <c r="C18" s="154" t="s">
        <v>124</v>
      </c>
      <c r="D18" s="162">
        <v>0.0006828703703703703</v>
      </c>
      <c r="E18" s="163">
        <v>1</v>
      </c>
      <c r="F18" s="244">
        <f t="shared" si="0"/>
        <v>360</v>
      </c>
      <c r="G18" s="162">
        <v>0.0026041666666666665</v>
      </c>
      <c r="H18" s="50">
        <v>5</v>
      </c>
      <c r="I18" s="244">
        <f t="shared" si="1"/>
        <v>270</v>
      </c>
      <c r="J18" s="50">
        <v>4</v>
      </c>
      <c r="K18" s="244">
        <f t="shared" si="2"/>
        <v>285</v>
      </c>
      <c r="L18" s="50">
        <f t="shared" si="3"/>
        <v>915</v>
      </c>
      <c r="M18" s="11">
        <v>2</v>
      </c>
      <c r="N18" s="223">
        <f t="shared" si="4"/>
        <v>340</v>
      </c>
      <c r="P18" s="18"/>
      <c r="Q18" s="5"/>
    </row>
    <row r="19" spans="1:115" ht="31.5">
      <c r="A19" s="140"/>
      <c r="B19" s="10" t="s">
        <v>236</v>
      </c>
      <c r="C19" s="159" t="s">
        <v>237</v>
      </c>
      <c r="D19" s="162">
        <v>0.0009143518518518518</v>
      </c>
      <c r="E19" s="163">
        <v>6</v>
      </c>
      <c r="F19" s="244">
        <f t="shared" si="0"/>
        <v>260</v>
      </c>
      <c r="G19" s="162">
        <v>0.0019212962962962962</v>
      </c>
      <c r="H19" s="50">
        <v>3</v>
      </c>
      <c r="I19" s="244">
        <f t="shared" si="1"/>
        <v>305</v>
      </c>
      <c r="J19" s="50">
        <v>2</v>
      </c>
      <c r="K19" s="244">
        <f t="shared" si="2"/>
        <v>340</v>
      </c>
      <c r="L19" s="50">
        <f t="shared" si="3"/>
        <v>905</v>
      </c>
      <c r="M19" s="11">
        <v>3</v>
      </c>
      <c r="N19" s="223">
        <f t="shared" si="4"/>
        <v>305</v>
      </c>
      <c r="O19" s="5"/>
      <c r="P19" s="18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</row>
    <row r="20" spans="1:17" ht="31.5">
      <c r="A20" s="140">
        <v>15</v>
      </c>
      <c r="B20" s="144" t="s">
        <v>150</v>
      </c>
      <c r="C20" s="154" t="s">
        <v>139</v>
      </c>
      <c r="D20" s="162">
        <v>0.0007638888888888889</v>
      </c>
      <c r="E20" s="163">
        <v>3</v>
      </c>
      <c r="F20" s="244">
        <f t="shared" si="0"/>
        <v>305</v>
      </c>
      <c r="G20" s="162">
        <v>0.0020833333333333333</v>
      </c>
      <c r="H20" s="50">
        <v>4</v>
      </c>
      <c r="I20" s="244">
        <f t="shared" si="1"/>
        <v>285</v>
      </c>
      <c r="J20" s="50">
        <v>3</v>
      </c>
      <c r="K20" s="244">
        <f t="shared" si="2"/>
        <v>305</v>
      </c>
      <c r="L20" s="50">
        <f t="shared" si="3"/>
        <v>895</v>
      </c>
      <c r="M20" s="11">
        <v>4</v>
      </c>
      <c r="N20" s="223">
        <f t="shared" si="4"/>
        <v>285</v>
      </c>
      <c r="P20" s="18"/>
      <c r="Q20" s="5"/>
    </row>
    <row r="21" spans="1:115" s="5" customFormat="1" ht="15.75">
      <c r="A21" s="140">
        <v>14</v>
      </c>
      <c r="B21" s="10" t="s">
        <v>149</v>
      </c>
      <c r="C21" s="159" t="s">
        <v>12</v>
      </c>
      <c r="D21" s="162">
        <v>0.0008333333333333334</v>
      </c>
      <c r="E21" s="163">
        <v>4</v>
      </c>
      <c r="F21" s="244">
        <f t="shared" si="0"/>
        <v>285</v>
      </c>
      <c r="G21" s="162">
        <v>0.0016782407407407406</v>
      </c>
      <c r="H21" s="50">
        <v>2</v>
      </c>
      <c r="I21" s="244">
        <f t="shared" si="1"/>
        <v>340</v>
      </c>
      <c r="J21" s="50">
        <v>6</v>
      </c>
      <c r="K21" s="244">
        <f t="shared" si="2"/>
        <v>260</v>
      </c>
      <c r="L21" s="50">
        <f t="shared" si="3"/>
        <v>885</v>
      </c>
      <c r="M21" s="11">
        <v>5</v>
      </c>
      <c r="N21" s="223">
        <f t="shared" si="4"/>
        <v>270</v>
      </c>
      <c r="O21"/>
      <c r="P21" s="18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</row>
    <row r="22" spans="1:115" s="5" customFormat="1" ht="31.5">
      <c r="A22" s="140">
        <v>13</v>
      </c>
      <c r="B22" s="144" t="s">
        <v>152</v>
      </c>
      <c r="C22" s="154" t="s">
        <v>125</v>
      </c>
      <c r="D22" s="162">
        <v>0.0008333333333333334</v>
      </c>
      <c r="E22" s="163">
        <v>5</v>
      </c>
      <c r="F22" s="244">
        <f t="shared" si="0"/>
        <v>270</v>
      </c>
      <c r="G22" s="162">
        <v>0.002685185185185185</v>
      </c>
      <c r="H22" s="50">
        <v>6</v>
      </c>
      <c r="I22" s="244">
        <f t="shared" si="1"/>
        <v>260</v>
      </c>
      <c r="J22" s="50">
        <v>5</v>
      </c>
      <c r="K22" s="244">
        <f t="shared" si="2"/>
        <v>270</v>
      </c>
      <c r="L22" s="50">
        <f t="shared" si="3"/>
        <v>800</v>
      </c>
      <c r="M22" s="11">
        <v>6</v>
      </c>
      <c r="N22" s="223">
        <f t="shared" si="4"/>
        <v>260</v>
      </c>
      <c r="O22"/>
      <c r="P22" s="18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</row>
    <row r="23" spans="16:17" ht="15.75">
      <c r="P23" s="18"/>
      <c r="Q23" s="5"/>
    </row>
    <row r="24" spans="16:17" ht="15.75">
      <c r="P24" s="18"/>
      <c r="Q24" s="5"/>
    </row>
    <row r="25" spans="16:17" ht="15.75">
      <c r="P25" s="18"/>
      <c r="Q25" s="5"/>
    </row>
    <row r="26" spans="16:17" ht="15.75">
      <c r="P26" s="18"/>
      <c r="Q26" s="5"/>
    </row>
    <row r="27" spans="16:17" ht="15.75">
      <c r="P27" s="18"/>
      <c r="Q27" s="5"/>
    </row>
    <row r="28" spans="16:17" ht="15.75">
      <c r="P28" s="18"/>
      <c r="Q28" s="5"/>
    </row>
    <row r="29" spans="16:17" ht="15.75">
      <c r="P29" s="18"/>
      <c r="Q29" s="5"/>
    </row>
    <row r="30" spans="16:17" ht="15.75">
      <c r="P30" s="18"/>
      <c r="Q30" s="5"/>
    </row>
    <row r="31" spans="16:17" ht="15.75">
      <c r="P31" s="18"/>
      <c r="Q31" s="5"/>
    </row>
    <row r="32" spans="16:17" ht="15.75">
      <c r="P32" s="18"/>
      <c r="Q32" s="5"/>
    </row>
    <row r="33" spans="16:17" ht="15.75">
      <c r="P33" s="18"/>
      <c r="Q33" s="5"/>
    </row>
    <row r="34" spans="16:17" ht="15.75">
      <c r="P34" s="18"/>
      <c r="Q34" s="5"/>
    </row>
    <row r="35" spans="16:17" ht="15.75">
      <c r="P35" s="18"/>
      <c r="Q35" s="5"/>
    </row>
    <row r="36" spans="16:17" ht="15.75">
      <c r="P36" s="18"/>
      <c r="Q36" s="5"/>
    </row>
    <row r="37" spans="16:17" ht="15.75">
      <c r="P37" s="18"/>
      <c r="Q37" s="5"/>
    </row>
    <row r="38" spans="16:17" ht="15.75">
      <c r="P38" s="18"/>
      <c r="Q38" s="5"/>
    </row>
    <row r="39" spans="16:17" ht="15.75">
      <c r="P39" s="18"/>
      <c r="Q39" s="5"/>
    </row>
    <row r="40" spans="16:17" ht="15.75">
      <c r="P40" s="18"/>
      <c r="Q40" s="5"/>
    </row>
    <row r="41" spans="16:17" ht="15.75">
      <c r="P41" s="18"/>
      <c r="Q41" s="5"/>
    </row>
  </sheetData>
  <sheetProtection password="BB9B" sheet="1"/>
  <mergeCells count="13">
    <mergeCell ref="N9:N10"/>
    <mergeCell ref="M9:M10"/>
    <mergeCell ref="L9:L10"/>
    <mergeCell ref="B1:N1"/>
    <mergeCell ref="D2:L2"/>
    <mergeCell ref="C5:M5"/>
    <mergeCell ref="D9:F9"/>
    <mergeCell ref="A9:A10"/>
    <mergeCell ref="B9:B10"/>
    <mergeCell ref="C9:C10"/>
    <mergeCell ref="G9:I9"/>
    <mergeCell ref="J9:K9"/>
    <mergeCell ref="B3:N3"/>
  </mergeCells>
  <printOptions/>
  <pageMargins left="0.7" right="0.7" top="0.75" bottom="0.75" header="0.3" footer="0.3"/>
  <pageSetup horizontalDpi="600" verticalDpi="600" orientation="landscape" paperSize="9" scale="67" r:id="rId1"/>
  <colBreaks count="2" manualBreakCount="2">
    <brk id="14" max="65535" man="1"/>
    <brk id="34" max="2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56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59.28125" style="0" customWidth="1"/>
    <col min="2" max="14" width="7.7109375" style="0" customWidth="1"/>
    <col min="15" max="15" width="9.8515625" style="0" customWidth="1"/>
    <col min="16" max="16" width="8.421875" style="0" customWidth="1"/>
    <col min="17" max="17" width="8.140625" style="0" customWidth="1"/>
    <col min="18" max="18" width="9.421875" style="0" customWidth="1"/>
    <col min="19" max="19" width="8.00390625" style="0" customWidth="1"/>
    <col min="20" max="20" width="7.8515625" style="0" customWidth="1"/>
    <col min="21" max="21" width="8.140625" style="0" customWidth="1"/>
    <col min="22" max="22" width="8.28125" style="0" customWidth="1"/>
    <col min="23" max="23" width="10.8515625" style="0" customWidth="1"/>
  </cols>
  <sheetData>
    <row r="1" spans="1:23" ht="15.75">
      <c r="A1" s="212" t="s">
        <v>30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ht="11.25" customHeight="1"/>
    <row r="3" spans="1:23" ht="56.25" customHeight="1">
      <c r="A3" s="213" t="s">
        <v>72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</row>
    <row r="4" spans="1:23" ht="16.5">
      <c r="A4" s="214" t="s">
        <v>25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</row>
    <row r="5" spans="1:23" ht="9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5">
      <c r="A6" s="15" t="s">
        <v>73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6"/>
      <c r="O7" s="16" t="s">
        <v>74</v>
      </c>
      <c r="P7" s="16"/>
      <c r="Q7" s="16"/>
      <c r="R7" s="16"/>
      <c r="S7" s="16"/>
      <c r="T7" s="16"/>
      <c r="U7" s="16"/>
      <c r="V7" s="9"/>
      <c r="W7" s="9"/>
    </row>
    <row r="8" ht="13.5" thickBot="1"/>
    <row r="9" spans="1:23" s="13" customFormat="1" ht="13.5" customHeight="1" thickBot="1" thickTop="1">
      <c r="A9" s="208" t="s">
        <v>82</v>
      </c>
      <c r="B9" s="207" t="s">
        <v>75</v>
      </c>
      <c r="C9" s="207"/>
      <c r="D9" s="210" t="s">
        <v>31</v>
      </c>
      <c r="E9" s="207"/>
      <c r="F9" s="210" t="s">
        <v>76</v>
      </c>
      <c r="G9" s="210"/>
      <c r="H9" s="210" t="s">
        <v>77</v>
      </c>
      <c r="I9" s="210"/>
      <c r="J9" s="207" t="s">
        <v>78</v>
      </c>
      <c r="K9" s="207"/>
      <c r="L9" s="210" t="s">
        <v>79</v>
      </c>
      <c r="M9" s="207"/>
      <c r="N9" s="207" t="s">
        <v>23</v>
      </c>
      <c r="O9" s="207"/>
      <c r="P9" s="215" t="s">
        <v>54</v>
      </c>
      <c r="Q9" s="216"/>
      <c r="R9" s="219" t="s">
        <v>80</v>
      </c>
      <c r="S9" s="220"/>
      <c r="T9" s="215" t="s">
        <v>81</v>
      </c>
      <c r="U9" s="216"/>
      <c r="V9" s="211" t="s">
        <v>24</v>
      </c>
      <c r="W9" s="211" t="s">
        <v>4</v>
      </c>
    </row>
    <row r="10" spans="1:23" s="13" customFormat="1" ht="21.75" customHeight="1" thickBot="1" thickTop="1">
      <c r="A10" s="208"/>
      <c r="B10" s="207"/>
      <c r="C10" s="207"/>
      <c r="D10" s="207"/>
      <c r="E10" s="207"/>
      <c r="F10" s="210"/>
      <c r="G10" s="210"/>
      <c r="H10" s="210"/>
      <c r="I10" s="210"/>
      <c r="J10" s="207"/>
      <c r="K10" s="207"/>
      <c r="L10" s="207"/>
      <c r="M10" s="207"/>
      <c r="N10" s="207"/>
      <c r="O10" s="207"/>
      <c r="P10" s="217"/>
      <c r="Q10" s="218"/>
      <c r="R10" s="221"/>
      <c r="S10" s="222"/>
      <c r="T10" s="217"/>
      <c r="U10" s="218"/>
      <c r="V10" s="208"/>
      <c r="W10" s="208"/>
    </row>
    <row r="11" spans="1:23" s="13" customFormat="1" ht="17.25" thickBot="1" thickTop="1">
      <c r="A11" s="209"/>
      <c r="B11" s="112" t="s">
        <v>7</v>
      </c>
      <c r="C11" s="113" t="s">
        <v>1</v>
      </c>
      <c r="D11" s="112" t="s">
        <v>7</v>
      </c>
      <c r="E11" s="113" t="s">
        <v>1</v>
      </c>
      <c r="F11" s="112" t="s">
        <v>7</v>
      </c>
      <c r="G11" s="113" t="s">
        <v>1</v>
      </c>
      <c r="H11" s="112" t="s">
        <v>7</v>
      </c>
      <c r="I11" s="113" t="s">
        <v>1</v>
      </c>
      <c r="J11" s="112" t="s">
        <v>7</v>
      </c>
      <c r="K11" s="113" t="s">
        <v>1</v>
      </c>
      <c r="L11" s="112" t="s">
        <v>7</v>
      </c>
      <c r="M11" s="113" t="s">
        <v>1</v>
      </c>
      <c r="N11" s="112" t="s">
        <v>7</v>
      </c>
      <c r="O11" s="113" t="s">
        <v>1</v>
      </c>
      <c r="P11" s="112" t="s">
        <v>7</v>
      </c>
      <c r="Q11" s="113" t="s">
        <v>1</v>
      </c>
      <c r="R11" s="112" t="s">
        <v>7</v>
      </c>
      <c r="S11" s="113" t="s">
        <v>1</v>
      </c>
      <c r="T11" s="112" t="s">
        <v>7</v>
      </c>
      <c r="U11" s="113" t="s">
        <v>1</v>
      </c>
      <c r="V11" s="208"/>
      <c r="W11" s="208"/>
    </row>
    <row r="12" spans="1:23" ht="16.5" thickTop="1">
      <c r="A12" s="33" t="s">
        <v>239</v>
      </c>
      <c r="B12" s="245">
        <f>VLOOKUP(A12,'итог армспорт'!$B$9:$E$57,4,FALSE)</f>
        <v>6</v>
      </c>
      <c r="C12" s="246">
        <f>VLOOKUP(A12,'итог армспорт'!$B$9:$E$57,3,FALSE)</f>
        <v>304</v>
      </c>
      <c r="D12" s="223">
        <f>VLOOKUP(A12,'итог гири'!$B$9:$E$43,4,FALSE)</f>
        <v>2</v>
      </c>
      <c r="E12" s="246">
        <f>VLOOKUP(A12,'итог гири'!$B$9:$E$43,3,FALSE)</f>
        <v>330</v>
      </c>
      <c r="F12" s="223">
        <v>1</v>
      </c>
      <c r="G12" s="55">
        <v>900</v>
      </c>
      <c r="H12" s="223">
        <f>VLOOKUP(A12,'итог наст теннис'!$B$9:$D$45,3,FALSE)</f>
        <v>3</v>
      </c>
      <c r="I12" s="246">
        <f>VLOOKUP(A12,'итог наст теннис'!$B$9:$D$45,2,FALSE)</f>
        <v>305</v>
      </c>
      <c r="J12" s="223">
        <f>VLOOKUP(A12,канат!$B$9:$D$123,3,FALSE)</f>
        <v>1</v>
      </c>
      <c r="K12" s="246">
        <f>VLOOKUP(A12,канат!$B$9:$D$123,2,FALSE)</f>
        <v>900</v>
      </c>
      <c r="L12" s="223">
        <f>VLOOKUP(A12,'итог баскетбол'!$B$10:$D$45,3,FALSE)</f>
        <v>1</v>
      </c>
      <c r="M12" s="246">
        <f>VLOOKUP(A12,'итог баскетбол'!$B$10:$D$45,2,FALSE)</f>
        <v>360</v>
      </c>
      <c r="N12" s="11"/>
      <c r="O12" s="55"/>
      <c r="P12" s="247">
        <f>VLOOKUP(A12,шахматы!$B$9:$D$51,3,FALSE)</f>
        <v>1</v>
      </c>
      <c r="Q12" s="246">
        <f>VLOOKUP(A12,шахматы!$B$9:$D$51,2,FALSE)</f>
        <v>360</v>
      </c>
      <c r="R12" s="247">
        <f>VLOOKUP(A12,'итог гто'!$B$9:$F$40,5,FALSE)</f>
        <v>2</v>
      </c>
      <c r="S12" s="246">
        <f>VLOOKUP(A12,'итог гто'!$B$9:$F$40,4,FALSE)</f>
        <v>340</v>
      </c>
      <c r="T12" s="247">
        <f>VLOOKUP(A12,'мини-футбол'!$B$9:$D$51,3,FALSE)</f>
        <v>6</v>
      </c>
      <c r="U12" s="246">
        <f>VLOOKUP(A12,'мини-футбол'!$B$9:$D$51,2,FALSE)</f>
        <v>580</v>
      </c>
      <c r="V12" s="11">
        <f aca="true" t="shared" si="0" ref="V12:V52">U12+S12+Q12+O12+M12+K12+I12+G12+E12+C12</f>
        <v>4379</v>
      </c>
      <c r="W12" s="11">
        <v>1</v>
      </c>
    </row>
    <row r="13" spans="1:23" ht="15.75">
      <c r="A13" s="33" t="s">
        <v>125</v>
      </c>
      <c r="B13" s="245">
        <f>VLOOKUP(A13,'итог армспорт'!$B$9:$E$57,4,FALSE)</f>
        <v>8</v>
      </c>
      <c r="C13" s="246">
        <f>VLOOKUP(A13,'итог армспорт'!$B$9:$E$57,3,FALSE)</f>
        <v>291</v>
      </c>
      <c r="D13" s="223">
        <f>VLOOKUP(A13,'итог гири'!$B$9:$E$43,4,FALSE)</f>
        <v>7</v>
      </c>
      <c r="E13" s="246">
        <f>VLOOKUP(A13,'итог гири'!$B$9:$E$43,3,FALSE)</f>
        <v>270</v>
      </c>
      <c r="F13" s="223">
        <f>VLOOKUP(A13,'итог волейбол'!$B$10:$D$47,3,FALSE)</f>
        <v>4</v>
      </c>
      <c r="G13" s="246">
        <f>VLOOKUP(A13,'итог волейбол'!$B$10:$D$47,2,FALSE)</f>
        <v>620</v>
      </c>
      <c r="H13" s="223">
        <f>VLOOKUP(A13,'итог наст теннис'!$B$9:$D$45,3,FALSE)</f>
        <v>4</v>
      </c>
      <c r="I13" s="246">
        <f>VLOOKUP(A13,'итог наст теннис'!$B$9:$D$45,2,FALSE)</f>
        <v>285</v>
      </c>
      <c r="J13" s="223">
        <f>VLOOKUP(A13,канат!$B$9:$D$123,3,FALSE)</f>
        <v>3</v>
      </c>
      <c r="K13" s="246">
        <f>VLOOKUP(A13,канат!$B$9:$D$123,2,FALSE)</f>
        <v>690</v>
      </c>
      <c r="L13" s="223">
        <f>VLOOKUP(A13,'итог баскетбол'!$B$10:$D$45,3,FALSE)</f>
        <v>1</v>
      </c>
      <c r="M13" s="246">
        <f>VLOOKUP(A13,'итог баскетбол'!$B$10:$D$45,2,FALSE)</f>
        <v>360</v>
      </c>
      <c r="N13" s="223">
        <f>VLOOKUP(A13,'лич семья'!$C$12:$N$47,11,FALSE)</f>
        <v>6</v>
      </c>
      <c r="O13" s="246">
        <f>VLOOKUP(A13,'лич семья'!$C$12:$N$47,12,FALSE)</f>
        <v>260</v>
      </c>
      <c r="P13" s="247">
        <f>VLOOKUP(A13,шахматы!$B$9:$D$51,3,FALSE)</f>
        <v>5</v>
      </c>
      <c r="Q13" s="246">
        <f>VLOOKUP(A13,шахматы!$B$9:$D$51,2,FALSE)</f>
        <v>270</v>
      </c>
      <c r="R13" s="247">
        <f>VLOOKUP(A13,'итог гто'!$B$9:$F$40,5,FALSE)</f>
        <v>1</v>
      </c>
      <c r="S13" s="246">
        <f>VLOOKUP(A13,'итог гто'!$B$9:$F$40,4,FALSE)</f>
        <v>360</v>
      </c>
      <c r="T13" s="247">
        <f>VLOOKUP(A13,'мини-футбол'!$B$9:$D$51,3,FALSE)</f>
        <v>14</v>
      </c>
      <c r="U13" s="246">
        <f>VLOOKUP(A13,'мини-футбол'!$B$9:$D$51,2,FALSE)</f>
        <v>445</v>
      </c>
      <c r="V13" s="11">
        <f t="shared" si="0"/>
        <v>3851</v>
      </c>
      <c r="W13" s="11">
        <v>2</v>
      </c>
    </row>
    <row r="14" spans="1:23" ht="15.75">
      <c r="A14" s="33" t="s">
        <v>139</v>
      </c>
      <c r="B14" s="245">
        <f>VLOOKUP(A14,'итог армспорт'!$B$9:$E$57,4,FALSE)</f>
        <v>5</v>
      </c>
      <c r="C14" s="246">
        <f>VLOOKUP(A14,'итог армспорт'!$B$9:$E$57,3,FALSE)</f>
        <v>310</v>
      </c>
      <c r="D14" s="223">
        <f>VLOOKUP(A14,'итог гири'!$B$9:$E$43,4,FALSE)</f>
        <v>6</v>
      </c>
      <c r="E14" s="246">
        <f>VLOOKUP(A14,'итог гири'!$B$9:$E$43,3,FALSE)</f>
        <v>272</v>
      </c>
      <c r="F14" s="223">
        <f>VLOOKUP(A14,'итог волейбол'!$B$10:$D$47,3,FALSE)</f>
        <v>4</v>
      </c>
      <c r="G14" s="246">
        <f>VLOOKUP(A14,'итог волейбол'!$B$10:$D$47,2,FALSE)</f>
        <v>620</v>
      </c>
      <c r="H14" s="223">
        <f>VLOOKUP(A14,'итог наст теннис'!$B$9:$D$45,3,FALSE)</f>
        <v>6</v>
      </c>
      <c r="I14" s="246">
        <f>VLOOKUP(A14,'итог наст теннис'!$B$9:$D$45,2,FALSE)</f>
        <v>260</v>
      </c>
      <c r="J14" s="223">
        <f>VLOOKUP(A14,канат!$B$9:$D$123,3,FALSE)</f>
        <v>11</v>
      </c>
      <c r="K14" s="246">
        <f>VLOOKUP(A14,канат!$B$9:$D$123,2,FALSE)</f>
        <v>490</v>
      </c>
      <c r="L14" s="223">
        <f>VLOOKUP(A14,'итог баскетбол'!$B$10:$D$45,3,FALSE)</f>
        <v>2</v>
      </c>
      <c r="M14" s="246">
        <f>VLOOKUP(A14,'итог баскетбол'!$B$10:$D$45,2,FALSE)</f>
        <v>340</v>
      </c>
      <c r="N14" s="223">
        <f>VLOOKUP(A14,'лич семья'!$C$12:$N$47,11,FALSE)</f>
        <v>4</v>
      </c>
      <c r="O14" s="246">
        <f>VLOOKUP(A14,'лич семья'!$C$12:$N$47,12,FALSE)</f>
        <v>285</v>
      </c>
      <c r="P14" s="247">
        <f>VLOOKUP(A14,шахматы!$B$9:$D$51,3,FALSE)</f>
        <v>7</v>
      </c>
      <c r="Q14" s="246">
        <f>VLOOKUP(A14,шахматы!$B$9:$D$51,2,FALSE)</f>
        <v>250</v>
      </c>
      <c r="R14" s="247">
        <f>VLOOKUP(A14,'итог гто'!$B$9:$F$40,5,FALSE)</f>
        <v>3</v>
      </c>
      <c r="S14" s="246">
        <f>VLOOKUP(A14,'итог гто'!$B$9:$F$40,4,FALSE)</f>
        <v>305</v>
      </c>
      <c r="T14" s="247">
        <f>VLOOKUP(A14,'мини-футбол'!$B$9:$D$51,3,FALSE)</f>
        <v>8</v>
      </c>
      <c r="U14" s="246">
        <f>VLOOKUP(A14,'мини-футбол'!$B$9:$D$51,2,FALSE)</f>
        <v>540</v>
      </c>
      <c r="V14" s="11">
        <f t="shared" si="0"/>
        <v>3672</v>
      </c>
      <c r="W14" s="11">
        <v>3</v>
      </c>
    </row>
    <row r="15" spans="1:23" ht="15.75">
      <c r="A15" s="33" t="s">
        <v>114</v>
      </c>
      <c r="B15" s="245">
        <f>VLOOKUP(A15,'итог армспорт'!$B$9:$E$57,4,FALSE)</f>
        <v>12</v>
      </c>
      <c r="C15" s="246">
        <f>VLOOKUP(A15,'итог армспорт'!$B$9:$E$57,3,FALSE)</f>
        <v>228</v>
      </c>
      <c r="D15" s="223">
        <f>VLOOKUP(A15,'итог гири'!$B$9:$E$43,4,FALSE)</f>
        <v>3</v>
      </c>
      <c r="E15" s="246">
        <f>VLOOKUP(A15,'итог гири'!$B$9:$E$43,3,FALSE)</f>
        <v>318</v>
      </c>
      <c r="F15" s="223">
        <f>VLOOKUP(A15,'итог волейбол'!$B$10:$D$47,3,FALSE)</f>
        <v>10</v>
      </c>
      <c r="G15" s="246">
        <f>VLOOKUP(A15,'итог волейбол'!$B$10:$D$47,2,FALSE)</f>
        <v>505</v>
      </c>
      <c r="H15" s="223">
        <f>VLOOKUP(A15,'итог наст теннис'!$B$9:$D$45,3,FALSE)</f>
        <v>8</v>
      </c>
      <c r="I15" s="246">
        <f>VLOOKUP(A15,'итог наст теннис'!$B$9:$D$45,2,FALSE)</f>
        <v>240</v>
      </c>
      <c r="J15" s="223">
        <f>VLOOKUP(A15,канат!$B$9:$D$123,3,FALSE)</f>
        <v>2</v>
      </c>
      <c r="K15" s="246">
        <f>VLOOKUP(A15,канат!$B$9:$D$123,2,FALSE)</f>
        <v>760</v>
      </c>
      <c r="L15" s="223">
        <f>VLOOKUP(A15,'итог баскетбол'!$B$10:$D$45,3,FALSE)</f>
        <v>7</v>
      </c>
      <c r="M15" s="246">
        <f>VLOOKUP(A15,'итог баскетбол'!$B$10:$D$45,2,FALSE)</f>
        <v>250</v>
      </c>
      <c r="N15" s="223">
        <f>VLOOKUP(A15,'лич семья'!$C$12:$N$47,11,FALSE)</f>
        <v>1</v>
      </c>
      <c r="O15" s="246">
        <f>VLOOKUP(A15,'лич семья'!$C$12:$N$47,12,FALSE)</f>
        <v>360</v>
      </c>
      <c r="P15" s="247">
        <f>VLOOKUP(A15,шахматы!$B$9:$D$51,3,FALSE)</f>
        <v>12</v>
      </c>
      <c r="Q15" s="246">
        <f>VLOOKUP(A15,шахматы!$B$9:$D$51,2,FALSE)</f>
        <v>205</v>
      </c>
      <c r="R15" s="247">
        <f>VLOOKUP(A15,'итог гто'!$B$9:$F$40,5,FALSE)</f>
        <v>4</v>
      </c>
      <c r="S15" s="246">
        <f>VLOOKUP(A15,'итог гто'!$B$9:$F$40,4,FALSE)</f>
        <v>285</v>
      </c>
      <c r="T15" s="247">
        <f>VLOOKUP(A15,'мини-футбол'!$B$9:$D$51,3,FALSE)</f>
        <v>15</v>
      </c>
      <c r="U15" s="246">
        <f>VLOOKUP(A15,'мини-футбол'!$B$9:$D$51,2,FALSE)</f>
        <v>430</v>
      </c>
      <c r="V15" s="11">
        <f t="shared" si="0"/>
        <v>3581</v>
      </c>
      <c r="W15" s="11">
        <v>4</v>
      </c>
    </row>
    <row r="16" spans="1:23" ht="15.75">
      <c r="A16" s="33" t="s">
        <v>110</v>
      </c>
      <c r="B16" s="245">
        <f>VLOOKUP(A16,'итог армспорт'!$B$9:$E$57,4,FALSE)</f>
        <v>11</v>
      </c>
      <c r="C16" s="246">
        <f>VLOOKUP(A16,'итог армспорт'!$B$9:$E$57,3,FALSE)</f>
        <v>277</v>
      </c>
      <c r="D16" s="223">
        <f>VLOOKUP(A16,'итог гири'!$B$9:$E$43,4,FALSE)</f>
        <v>4</v>
      </c>
      <c r="E16" s="246">
        <f>VLOOKUP(A16,'итог гири'!$B$9:$E$43,3,FALSE)</f>
        <v>304</v>
      </c>
      <c r="F16" s="223">
        <f>VLOOKUP(A16,'итог волейбол'!$B$10:$D$47,3,FALSE)</f>
        <v>7</v>
      </c>
      <c r="G16" s="246">
        <f>VLOOKUP(A16,'итог волейбол'!$B$10:$D$47,2,FALSE)</f>
        <v>560</v>
      </c>
      <c r="H16" s="223">
        <f>VLOOKUP(A16,'итог наст теннис'!$B$9:$D$45,3,FALSE)</f>
        <v>11</v>
      </c>
      <c r="I16" s="246">
        <f>VLOOKUP(A16,'итог наст теннис'!$B$9:$D$45,2,FALSE)</f>
        <v>210</v>
      </c>
      <c r="J16" s="223">
        <f>VLOOKUP(A16,канат!$B$9:$D$123,3,FALSE)</f>
        <v>6</v>
      </c>
      <c r="K16" s="246">
        <f>VLOOKUP(A16,канат!$B$9:$D$123,2,FALSE)</f>
        <v>580</v>
      </c>
      <c r="L16" s="223">
        <f>VLOOKUP(A16,'итог баскетбол'!$B$10:$D$45,3,FALSE)</f>
        <v>5</v>
      </c>
      <c r="M16" s="246">
        <f>VLOOKUP(A16,'итог баскетбол'!$B$10:$D$45,2,FALSE)</f>
        <v>270</v>
      </c>
      <c r="N16" s="11"/>
      <c r="O16" s="55"/>
      <c r="P16" s="247">
        <f>VLOOKUP(A16,шахматы!$B$9:$D$51,3,FALSE)</f>
        <v>15</v>
      </c>
      <c r="Q16" s="246">
        <f>VLOOKUP(A16,шахматы!$B$9:$D$51,2,FALSE)</f>
        <v>190</v>
      </c>
      <c r="R16" s="247">
        <f>VLOOKUP(A16,'итог гто'!$B$9:$F$40,5,FALSE)</f>
        <v>5</v>
      </c>
      <c r="S16" s="246">
        <f>VLOOKUP(A16,'итог гто'!$B$9:$F$40,4,FALSE)</f>
        <v>270</v>
      </c>
      <c r="T16" s="247">
        <f>VLOOKUP(A16,'мини-футбол'!$B$9:$D$51,3,FALSE)</f>
        <v>16</v>
      </c>
      <c r="U16" s="246">
        <f>VLOOKUP(A16,'мини-футбол'!$B$9:$D$51,2,FALSE)</f>
        <v>420</v>
      </c>
      <c r="V16" s="11">
        <f t="shared" si="0"/>
        <v>3081</v>
      </c>
      <c r="W16" s="11">
        <v>5</v>
      </c>
    </row>
    <row r="17" spans="1:23" s="13" customFormat="1" ht="15.75">
      <c r="A17" s="33" t="s">
        <v>20</v>
      </c>
      <c r="B17" s="245">
        <f>VLOOKUP(A17,'итог армспорт'!$B$9:$E$57,4,FALSE)</f>
        <v>2</v>
      </c>
      <c r="C17" s="246">
        <f>VLOOKUP(A17,'итог армспорт'!$B$9:$E$57,3,FALSE)</f>
        <v>336</v>
      </c>
      <c r="D17" s="223">
        <f>VLOOKUP(A17,'итог гири'!$B$9:$E$43,4,FALSE)</f>
        <v>5</v>
      </c>
      <c r="E17" s="246">
        <f>VLOOKUP(A17,'итог гири'!$B$9:$E$43,3,FALSE)</f>
        <v>301</v>
      </c>
      <c r="F17" s="223">
        <f>VLOOKUP(A17,'итог волейбол'!$B$10:$D$47,3,FALSE)</f>
        <v>3</v>
      </c>
      <c r="G17" s="246">
        <f>VLOOKUP(A17,'итог волейбол'!$B$10:$D$47,2,FALSE)</f>
        <v>690</v>
      </c>
      <c r="H17" s="11"/>
      <c r="I17" s="55"/>
      <c r="J17" s="223">
        <f>VLOOKUP(A17,канат!$B$9:$D$123,3,FALSE)</f>
        <v>7</v>
      </c>
      <c r="K17" s="246">
        <f>VLOOKUP(A17,канат!$B$9:$D$123,2,FALSE)</f>
        <v>560</v>
      </c>
      <c r="L17" s="223">
        <f>VLOOKUP(A17,'итог баскетбол'!$B$10:$D$45,3,FALSE)</f>
        <v>7</v>
      </c>
      <c r="M17" s="246">
        <f>VLOOKUP(A17,'итог баскетбол'!$B$10:$D$45,2,FALSE)</f>
        <v>250</v>
      </c>
      <c r="N17" s="11"/>
      <c r="O17" s="55"/>
      <c r="P17" s="247">
        <f>VLOOKUP(A17,шахматы!$B$9:$D$51,3,FALSE)</f>
        <v>2</v>
      </c>
      <c r="Q17" s="246">
        <f>VLOOKUP(A17,шахматы!$B$9:$D$51,2,FALSE)</f>
        <v>340</v>
      </c>
      <c r="R17" s="50"/>
      <c r="S17" s="55"/>
      <c r="T17" s="247">
        <f>VLOOKUP(A17,'мини-футбол'!$B$9:$D$51,3,FALSE)</f>
        <v>10</v>
      </c>
      <c r="U17" s="246">
        <f>VLOOKUP(A17,'мини-футбол'!$B$9:$D$51,2,FALSE)</f>
        <v>505</v>
      </c>
      <c r="V17" s="11">
        <f t="shared" si="0"/>
        <v>2982</v>
      </c>
      <c r="W17" s="11">
        <v>6</v>
      </c>
    </row>
    <row r="18" spans="1:23" s="13" customFormat="1" ht="15.75">
      <c r="A18" s="33" t="s">
        <v>207</v>
      </c>
      <c r="B18" s="245">
        <f>VLOOKUP(A18,'итог армспорт'!$B$9:$E$57,4,FALSE)</f>
        <v>1</v>
      </c>
      <c r="C18" s="246">
        <f>VLOOKUP(A18,'итог армспорт'!$B$9:$E$57,3,FALSE)</f>
        <v>338</v>
      </c>
      <c r="D18" s="223">
        <f>VLOOKUP(A18,'итог гири'!$B$9:$E$43,4,FALSE)</f>
        <v>8</v>
      </c>
      <c r="E18" s="246">
        <f>VLOOKUP(A18,'итог гири'!$B$9:$E$43,3,FALSE)</f>
        <v>228</v>
      </c>
      <c r="F18" s="223">
        <f>VLOOKUP(A18,'итог волейбол'!$B$10:$D$47,3,FALSE)</f>
        <v>1</v>
      </c>
      <c r="G18" s="246">
        <f>VLOOKUP(A18,'итог волейбол'!$B$10:$D$47,2,FALSE)</f>
        <v>900</v>
      </c>
      <c r="H18" s="11"/>
      <c r="I18" s="55"/>
      <c r="J18" s="223">
        <f>VLOOKUP(A18,канат!$B$9:$D$123,3,FALSE)</f>
        <v>5</v>
      </c>
      <c r="K18" s="246">
        <f>VLOOKUP(A18,канат!$B$9:$D$123,2,FALSE)</f>
        <v>600</v>
      </c>
      <c r="L18" s="11"/>
      <c r="M18" s="55"/>
      <c r="N18" s="11"/>
      <c r="O18" s="55"/>
      <c r="P18" s="50"/>
      <c r="Q18" s="55"/>
      <c r="R18" s="50"/>
      <c r="S18" s="55"/>
      <c r="T18" s="247">
        <f>VLOOKUP(A18,'мини-футбол'!$B$9:$D$51,3,FALSE)</f>
        <v>1</v>
      </c>
      <c r="U18" s="246">
        <f>VLOOKUP(A18,'мини-футбол'!$B$9:$D$51,2,FALSE)</f>
        <v>900</v>
      </c>
      <c r="V18" s="11">
        <f t="shared" si="0"/>
        <v>2966</v>
      </c>
      <c r="W18" s="11">
        <v>7</v>
      </c>
    </row>
    <row r="19" spans="1:23" ht="15.75">
      <c r="A19" s="33" t="s">
        <v>12</v>
      </c>
      <c r="B19" s="245">
        <f>VLOOKUP(A19,'итог армспорт'!$B$9:$E$57,4,FALSE)</f>
        <v>10</v>
      </c>
      <c r="C19" s="246">
        <f>VLOOKUP(A19,'итог армспорт'!$B$9:$E$57,3,FALSE)</f>
        <v>281</v>
      </c>
      <c r="D19" s="11"/>
      <c r="E19" s="55"/>
      <c r="F19" s="223">
        <f>VLOOKUP(A19,'итог волейбол'!$B$10:$D$47,3,FALSE)</f>
        <v>13</v>
      </c>
      <c r="G19" s="246">
        <f>VLOOKUP(A19,'итог волейбол'!$B$10:$D$47,2,FALSE)</f>
        <v>460</v>
      </c>
      <c r="H19" s="223">
        <f>VLOOKUP(A19,'итог наст теннис'!$B$9:$D$45,3,FALSE)</f>
        <v>10</v>
      </c>
      <c r="I19" s="246">
        <f>VLOOKUP(A19,'итог наст теннис'!$B$9:$D$45,2,FALSE)</f>
        <v>220</v>
      </c>
      <c r="J19" s="223">
        <f>VLOOKUP(A19,канат!$B$9:$D$123,3,FALSE)</f>
        <v>8</v>
      </c>
      <c r="K19" s="246">
        <f>VLOOKUP(A19,канат!$B$9:$D$123,2,FALSE)</f>
        <v>540</v>
      </c>
      <c r="L19" s="223">
        <f>VLOOKUP(A19,'итог баскетбол'!$B$10:$D$45,3,FALSE)</f>
        <v>7</v>
      </c>
      <c r="M19" s="246">
        <f>VLOOKUP(A19,'итог баскетбол'!$B$10:$D$45,2,FALSE)</f>
        <v>250</v>
      </c>
      <c r="N19" s="223">
        <f>VLOOKUP(A19,'лич семья'!$C$12:$N$47,11,FALSE)</f>
        <v>5</v>
      </c>
      <c r="O19" s="246">
        <f>VLOOKUP(A19,'лич семья'!$C$12:$N$47,12,FALSE)</f>
        <v>270</v>
      </c>
      <c r="P19" s="247">
        <f>VLOOKUP(A19,шахматы!$B$9:$D$51,3,FALSE)</f>
        <v>17</v>
      </c>
      <c r="Q19" s="246">
        <f>VLOOKUP(A19,шахматы!$B$9:$D$51,2,FALSE)</f>
        <v>180</v>
      </c>
      <c r="R19" s="247">
        <f>VLOOKUP(A19,'итог гто'!$B$9:$F$40,5,FALSE)</f>
        <v>8</v>
      </c>
      <c r="S19" s="246">
        <f>VLOOKUP(A19,'итог гто'!$B$9:$F$40,4,FALSE)</f>
        <v>240</v>
      </c>
      <c r="T19" s="247">
        <f>VLOOKUP(A19,'мини-футбол'!$B$9:$D$51,3,FALSE)</f>
        <v>11</v>
      </c>
      <c r="U19" s="246">
        <f>VLOOKUP(A19,'мини-футбол'!$B$9:$D$51,2,FALSE)</f>
        <v>490</v>
      </c>
      <c r="V19" s="11">
        <f t="shared" si="0"/>
        <v>2931</v>
      </c>
      <c r="W19" s="11">
        <v>8</v>
      </c>
    </row>
    <row r="20" spans="1:23" s="13" customFormat="1" ht="15.75">
      <c r="A20" s="159" t="s">
        <v>237</v>
      </c>
      <c r="B20" s="131"/>
      <c r="C20" s="55"/>
      <c r="D20" s="11"/>
      <c r="E20" s="55"/>
      <c r="F20" s="223">
        <f>VLOOKUP(A20,'итог волейбол'!$B$10:$D$47,3,FALSE)</f>
        <v>12</v>
      </c>
      <c r="G20" s="246">
        <f>VLOOKUP(A20,'итог волейбол'!$B$10:$D$47,2,FALSE)</f>
        <v>475</v>
      </c>
      <c r="H20" s="11"/>
      <c r="I20" s="55"/>
      <c r="J20" s="223">
        <f>VLOOKUP(A20,канат!$B$9:$D$123,3,FALSE)</f>
        <v>10</v>
      </c>
      <c r="K20" s="246">
        <f>VLOOKUP(A20,канат!$B$9:$D$123,2,FALSE)</f>
        <v>505</v>
      </c>
      <c r="L20" s="223">
        <f>VLOOKUP(A20,'итог баскетбол'!$B$10:$D$45,3,FALSE)</f>
        <v>3</v>
      </c>
      <c r="M20" s="246">
        <f>VLOOKUP(A20,'итог баскетбол'!$B$10:$D$45,2,FALSE)</f>
        <v>305</v>
      </c>
      <c r="N20" s="223">
        <f>VLOOKUP(A20,'лич семья'!$C$12:$N$47,11,FALSE)</f>
        <v>3</v>
      </c>
      <c r="O20" s="246">
        <f>VLOOKUP(A20,'лич семья'!$C$12:$N$47,12,FALSE)</f>
        <v>305</v>
      </c>
      <c r="P20" s="50"/>
      <c r="Q20" s="55"/>
      <c r="R20" s="247">
        <f>VLOOKUP(A20,'итог гто'!$B$9:$F$40,5,FALSE)</f>
        <v>12</v>
      </c>
      <c r="S20" s="246">
        <f>VLOOKUP(A20,'итог гто'!$B$9:$F$40,4,FALSE)</f>
        <v>205</v>
      </c>
      <c r="T20" s="247">
        <f>VLOOKUP(A20,'мини-футбол'!$B$9:$D$51,3,FALSE)</f>
        <v>3</v>
      </c>
      <c r="U20" s="246">
        <f>VLOOKUP(A20,'мини-футбол'!$B$9:$D$51,2,FALSE)</f>
        <v>690</v>
      </c>
      <c r="V20" s="11">
        <f t="shared" si="0"/>
        <v>2485</v>
      </c>
      <c r="W20" s="11">
        <v>9</v>
      </c>
    </row>
    <row r="21" spans="1:23" s="13" customFormat="1" ht="15.75">
      <c r="A21" s="33" t="s">
        <v>124</v>
      </c>
      <c r="B21" s="245">
        <f>VLOOKUP(A21,'итог армспорт'!$B$9:$E$57,4,FALSE)</f>
        <v>13</v>
      </c>
      <c r="C21" s="246">
        <f>VLOOKUP(A21,'итог армспорт'!$B$9:$E$57,3,FALSE)</f>
        <v>183</v>
      </c>
      <c r="D21" s="223">
        <f>VLOOKUP(A21,'итог гири'!$B$9:$E$43,4,FALSE)</f>
        <v>10</v>
      </c>
      <c r="E21" s="246">
        <f>VLOOKUP(A21,'итог гири'!$B$9:$E$43,3,FALSE)</f>
        <v>199</v>
      </c>
      <c r="F21" s="223">
        <f>VLOOKUP(A21,'итог волейбол'!$B$10:$D$47,3,FALSE)</f>
        <v>14</v>
      </c>
      <c r="G21" s="246">
        <f>VLOOKUP(A21,'итог волейбол'!$B$10:$D$47,2,FALSE)</f>
        <v>445</v>
      </c>
      <c r="H21" s="223">
        <f>VLOOKUP(A21,'итог наст теннис'!$B$9:$D$45,3,FALSE)</f>
        <v>7</v>
      </c>
      <c r="I21" s="246">
        <f>VLOOKUP(A21,'итог наст теннис'!$B$9:$D$45,2,FALSE)</f>
        <v>250</v>
      </c>
      <c r="J21" s="223">
        <f>VLOOKUP(A21,канат!$B$9:$D$123,3,FALSE)</f>
        <v>12</v>
      </c>
      <c r="K21" s="246">
        <f>VLOOKUP(A21,канат!$B$9:$D$123,2,FALSE)</f>
        <v>475</v>
      </c>
      <c r="L21" s="11"/>
      <c r="M21" s="55"/>
      <c r="N21" s="223">
        <f>VLOOKUP(A21,'лич семья'!$C$12:$N$47,11,FALSE)</f>
        <v>2</v>
      </c>
      <c r="O21" s="246">
        <f>VLOOKUP(A21,'лич семья'!$C$12:$N$47,12,FALSE)</f>
        <v>340</v>
      </c>
      <c r="P21" s="247">
        <f>VLOOKUP(A21,шахматы!$B$9:$D$51,3,FALSE)</f>
        <v>15</v>
      </c>
      <c r="Q21" s="246">
        <f>VLOOKUP(A21,шахматы!$B$9:$D$51,2,FALSE)</f>
        <v>190</v>
      </c>
      <c r="R21" s="247">
        <f>VLOOKUP(A21,'итог гто'!$B$9:$F$40,5,FALSE)</f>
        <v>6</v>
      </c>
      <c r="S21" s="246">
        <f>VLOOKUP(A21,'итог гто'!$B$9:$F$40,4,FALSE)</f>
        <v>260</v>
      </c>
      <c r="T21" s="50"/>
      <c r="U21" s="55"/>
      <c r="V21" s="11">
        <f t="shared" si="0"/>
        <v>2342</v>
      </c>
      <c r="W21" s="11">
        <v>10</v>
      </c>
    </row>
    <row r="22" spans="1:23" s="13" customFormat="1" ht="15.75">
      <c r="A22" s="33" t="s">
        <v>11</v>
      </c>
      <c r="B22" s="245">
        <f>VLOOKUP(A22,'итог армспорт'!$B$9:$E$57,4,FALSE)</f>
        <v>4</v>
      </c>
      <c r="C22" s="246">
        <f>VLOOKUP(A22,'итог армспорт'!$B$9:$E$57,3,FALSE)</f>
        <v>326</v>
      </c>
      <c r="D22" s="11"/>
      <c r="E22" s="55"/>
      <c r="F22" s="223">
        <f>VLOOKUP(A22,'итог волейбол'!$B$10:$D$47,3,FALSE)</f>
        <v>9</v>
      </c>
      <c r="G22" s="246">
        <f>VLOOKUP(A22,'итог волейбол'!$B$10:$D$47,2,FALSE)</f>
        <v>520</v>
      </c>
      <c r="H22" s="11"/>
      <c r="I22" s="55"/>
      <c r="J22" s="11"/>
      <c r="K22" s="55"/>
      <c r="L22" s="223">
        <f>VLOOKUP(A22,'итог баскетбол'!$B$10:$D$45,3,FALSE)</f>
        <v>4</v>
      </c>
      <c r="M22" s="246">
        <f>VLOOKUP(A22,'итог баскетбол'!$B$10:$D$45,2,FALSE)</f>
        <v>285</v>
      </c>
      <c r="N22" s="11"/>
      <c r="O22" s="55"/>
      <c r="P22" s="247">
        <f>VLOOKUP(A22,шахматы!$B$9:$D$51,3,FALSE)</f>
        <v>8</v>
      </c>
      <c r="Q22" s="246">
        <f>VLOOKUP(A22,шахматы!$B$9:$D$51,2,FALSE)</f>
        <v>240</v>
      </c>
      <c r="R22" s="50"/>
      <c r="S22" s="55"/>
      <c r="T22" s="247">
        <f>VLOOKUP(A22,'мини-футбол'!$B$9:$D$51,3,FALSE)</f>
        <v>9</v>
      </c>
      <c r="U22" s="246">
        <f>VLOOKUP(A22,'мини-футбол'!$B$9:$D$51,2,FALSE)</f>
        <v>520</v>
      </c>
      <c r="V22" s="11">
        <f t="shared" si="0"/>
        <v>1891</v>
      </c>
      <c r="W22" s="11">
        <v>11</v>
      </c>
    </row>
    <row r="23" spans="1:23" ht="15.75">
      <c r="A23" s="33" t="s">
        <v>21</v>
      </c>
      <c r="B23" s="131"/>
      <c r="C23" s="55"/>
      <c r="D23" s="11"/>
      <c r="E23" s="55"/>
      <c r="F23" s="223">
        <f>VLOOKUP(A23,'итог волейбол'!$B$10:$D$47,3,FALSE)</f>
        <v>6</v>
      </c>
      <c r="G23" s="246">
        <f>VLOOKUP(A23,'итог волейбол'!$B$10:$D$47,2,FALSE)</f>
        <v>580</v>
      </c>
      <c r="H23" s="223">
        <f>VLOOKUP(A23,'итог наст теннис'!$B$9:$D$45,3,FALSE)</f>
        <v>5</v>
      </c>
      <c r="I23" s="246">
        <f>VLOOKUP(A23,'итог наст теннис'!$B$9:$D$45,2,FALSE)</f>
        <v>270</v>
      </c>
      <c r="J23" s="11"/>
      <c r="K23" s="55"/>
      <c r="L23" s="223">
        <f>VLOOKUP(A23,'итог баскетбол'!$B$10:$D$45,3,FALSE)</f>
        <v>2</v>
      </c>
      <c r="M23" s="246">
        <f>VLOOKUP(A23,'итог баскетбол'!$B$10:$D$45,2,FALSE)</f>
        <v>340</v>
      </c>
      <c r="N23" s="11"/>
      <c r="O23" s="55"/>
      <c r="P23" s="247">
        <f>VLOOKUP(A23,шахматы!$B$9:$D$51,3,FALSE)</f>
        <v>17</v>
      </c>
      <c r="Q23" s="246">
        <f>VLOOKUP(A23,шахматы!$B$9:$D$51,2,FALSE)</f>
        <v>180</v>
      </c>
      <c r="R23" s="247">
        <f>VLOOKUP(A23,'итог гто'!$B$9:$F$40,5,FALSE)</f>
        <v>9</v>
      </c>
      <c r="S23" s="246">
        <f>VLOOKUP(A23,'итог гто'!$B$9:$F$40,4,FALSE)</f>
        <v>230</v>
      </c>
      <c r="T23" s="50"/>
      <c r="U23" s="55"/>
      <c r="V23" s="11">
        <f t="shared" si="0"/>
        <v>1600</v>
      </c>
      <c r="W23" s="11">
        <v>12</v>
      </c>
    </row>
    <row r="24" spans="1:23" s="13" customFormat="1" ht="15.75">
      <c r="A24" s="33" t="s">
        <v>10</v>
      </c>
      <c r="B24" s="131"/>
      <c r="C24" s="55"/>
      <c r="D24" s="11"/>
      <c r="E24" s="55"/>
      <c r="F24" s="223">
        <f>VLOOKUP(A24,'итог волейбол'!$B$10:$D$47,3,FALSE)</f>
        <v>8</v>
      </c>
      <c r="G24" s="246">
        <f>VLOOKUP(A24,'итог волейбол'!$B$10:$D$47,2,FALSE)</f>
        <v>540</v>
      </c>
      <c r="H24" s="223">
        <f>VLOOKUP(A24,'итог наст теннис'!$B$9:$D$45,3,FALSE)</f>
        <v>9</v>
      </c>
      <c r="I24" s="246">
        <f>VLOOKUP(A24,'итог наст теннис'!$B$9:$D$45,2,FALSE)</f>
        <v>230</v>
      </c>
      <c r="J24" s="11"/>
      <c r="K24" s="55"/>
      <c r="L24" s="11"/>
      <c r="M24" s="55"/>
      <c r="N24" s="11"/>
      <c r="O24" s="55"/>
      <c r="P24" s="247">
        <f>VLOOKUP(A24,шахматы!$B$9:$D$51,3,FALSE)</f>
        <v>17</v>
      </c>
      <c r="Q24" s="246">
        <f>VLOOKUP(A24,шахматы!$B$9:$D$51,2,FALSE)</f>
        <v>180</v>
      </c>
      <c r="R24" s="50"/>
      <c r="S24" s="55"/>
      <c r="T24" s="247">
        <f>VLOOKUP(A24,'мини-футбол'!$B$9:$D$51,3,FALSE)</f>
        <v>5</v>
      </c>
      <c r="U24" s="246">
        <f>VLOOKUP(A24,'мини-футбол'!$B$9:$D$51,2,FALSE)</f>
        <v>600</v>
      </c>
      <c r="V24" s="11">
        <f t="shared" si="0"/>
        <v>1550</v>
      </c>
      <c r="W24" s="11">
        <v>13</v>
      </c>
    </row>
    <row r="25" spans="1:23" ht="15.75">
      <c r="A25" s="10" t="s">
        <v>234</v>
      </c>
      <c r="B25" s="131"/>
      <c r="C25" s="55"/>
      <c r="D25" s="11"/>
      <c r="E25" s="55"/>
      <c r="F25" s="223">
        <f>VLOOKUP(A25,'итог волейбол'!$B$10:$D$47,3,FALSE)</f>
        <v>2</v>
      </c>
      <c r="G25" s="246">
        <f>VLOOKUP(A25,'итог волейбол'!$B$10:$D$47,2,FALSE)</f>
        <v>760</v>
      </c>
      <c r="H25" s="11"/>
      <c r="I25" s="55"/>
      <c r="J25" s="11"/>
      <c r="K25" s="55"/>
      <c r="L25" s="11"/>
      <c r="M25" s="55"/>
      <c r="N25" s="11"/>
      <c r="O25" s="55"/>
      <c r="P25" s="247">
        <f>VLOOKUP(A25,шахматы!$B$9:$D$51,3,FALSE)</f>
        <v>5</v>
      </c>
      <c r="Q25" s="246">
        <f>VLOOKUP(A25,шахматы!$B$9:$D$51,2,FALSE)</f>
        <v>270</v>
      </c>
      <c r="R25" s="50"/>
      <c r="S25" s="55"/>
      <c r="T25" s="247">
        <f>VLOOKUP(A25,'мини-футбол'!$B$9:$D$51,3,FALSE)</f>
        <v>12</v>
      </c>
      <c r="U25" s="246">
        <f>VLOOKUP(A25,'мини-футбол'!$B$9:$D$51,2,FALSE)</f>
        <v>475</v>
      </c>
      <c r="V25" s="11">
        <f t="shared" si="0"/>
        <v>1505</v>
      </c>
      <c r="W25" s="11">
        <v>14</v>
      </c>
    </row>
    <row r="26" spans="1:23" s="13" customFormat="1" ht="15.75">
      <c r="A26" s="10" t="s">
        <v>14</v>
      </c>
      <c r="B26" s="131"/>
      <c r="C26" s="55"/>
      <c r="D26" s="11"/>
      <c r="E26" s="55"/>
      <c r="F26" s="223">
        <f>VLOOKUP(A26,'итог волейбол'!$B$10:$D$47,3,FALSE)</f>
        <v>3</v>
      </c>
      <c r="G26" s="246">
        <f>VLOOKUP(A26,'итог волейбол'!$B$10:$D$47,2,FALSE)</f>
        <v>690</v>
      </c>
      <c r="H26" s="223">
        <f>VLOOKUP(A26,'итог наст теннис'!$B$9:$D$45,3,FALSE)</f>
        <v>2</v>
      </c>
      <c r="I26" s="246">
        <f>VLOOKUP(A26,'итог наст теннис'!$B$9:$D$45,2,FALSE)</f>
        <v>340</v>
      </c>
      <c r="J26" s="11"/>
      <c r="K26" s="55"/>
      <c r="L26" s="11"/>
      <c r="M26" s="55"/>
      <c r="N26" s="11"/>
      <c r="O26" s="55"/>
      <c r="P26" s="247">
        <f>VLOOKUP(A26,шахматы!$B$9:$D$51,3,FALSE)</f>
        <v>4</v>
      </c>
      <c r="Q26" s="246">
        <f>VLOOKUP(A26,шахматы!$B$9:$D$51,2,FALSE)</f>
        <v>285</v>
      </c>
      <c r="R26" s="50"/>
      <c r="S26" s="55"/>
      <c r="T26" s="50"/>
      <c r="U26" s="55"/>
      <c r="V26" s="11">
        <f t="shared" si="0"/>
        <v>1315</v>
      </c>
      <c r="W26" s="11">
        <v>15</v>
      </c>
    </row>
    <row r="27" spans="1:23" ht="15.75">
      <c r="A27" s="33" t="s">
        <v>246</v>
      </c>
      <c r="B27" s="131"/>
      <c r="C27" s="55"/>
      <c r="D27" s="11"/>
      <c r="E27" s="55"/>
      <c r="F27" s="223">
        <f>VLOOKUP(A27,'итог волейбол'!$B$10:$D$47,3,FALSE)</f>
        <v>5</v>
      </c>
      <c r="G27" s="246">
        <f>VLOOKUP(A27,'итог волейбол'!$B$10:$D$47,2,FALSE)</f>
        <v>600</v>
      </c>
      <c r="H27" s="223">
        <f>VLOOKUP(A27,'итог наст теннис'!$B$9:$D$45,3,FALSE)</f>
        <v>14</v>
      </c>
      <c r="I27" s="246">
        <f>VLOOKUP(A27,'итог наст теннис'!$B$9:$D$45,2,FALSE)</f>
        <v>195</v>
      </c>
      <c r="J27" s="11"/>
      <c r="K27" s="55"/>
      <c r="L27" s="11"/>
      <c r="M27" s="55"/>
      <c r="N27" s="11"/>
      <c r="O27" s="55"/>
      <c r="P27" s="247">
        <f>VLOOKUP(A27,шахматы!$B$9:$D$51,3,FALSE)</f>
        <v>13</v>
      </c>
      <c r="Q27" s="246">
        <f>VLOOKUP(A27,шахматы!$B$9:$D$51,2,FALSE)</f>
        <v>200</v>
      </c>
      <c r="R27" s="50"/>
      <c r="S27" s="55"/>
      <c r="T27" s="50"/>
      <c r="U27" s="55"/>
      <c r="V27" s="11">
        <f t="shared" si="0"/>
        <v>995</v>
      </c>
      <c r="W27" s="11">
        <v>16</v>
      </c>
    </row>
    <row r="28" spans="1:23" ht="15.75">
      <c r="A28" s="33" t="s">
        <v>231</v>
      </c>
      <c r="B28" s="131"/>
      <c r="C28" s="55"/>
      <c r="D28" s="11"/>
      <c r="E28" s="55"/>
      <c r="F28" s="11"/>
      <c r="G28" s="55"/>
      <c r="H28" s="11"/>
      <c r="I28" s="55"/>
      <c r="J28" s="223">
        <f>VLOOKUP(A28,канат!$B$9:$D$123,3,FALSE)</f>
        <v>4</v>
      </c>
      <c r="K28" s="246">
        <f>VLOOKUP(A28,канат!$B$9:$D$123,2,FALSE)</f>
        <v>620</v>
      </c>
      <c r="L28" s="223">
        <f>VLOOKUP(A28,'итог баскетбол'!$B$10:$D$45,3,FALSE)</f>
        <v>5</v>
      </c>
      <c r="M28" s="246">
        <f>VLOOKUP(A28,'итог баскетбол'!$B$10:$D$45,2,FALSE)</f>
        <v>270</v>
      </c>
      <c r="N28" s="11"/>
      <c r="O28" s="55"/>
      <c r="P28" s="50"/>
      <c r="Q28" s="55"/>
      <c r="R28" s="50"/>
      <c r="S28" s="55"/>
      <c r="T28" s="50"/>
      <c r="U28" s="55"/>
      <c r="V28" s="11">
        <f t="shared" si="0"/>
        <v>890</v>
      </c>
      <c r="W28" s="11">
        <v>17</v>
      </c>
    </row>
    <row r="29" spans="1:23" ht="15.75">
      <c r="A29" s="33" t="s">
        <v>155</v>
      </c>
      <c r="B29" s="50"/>
      <c r="C29" s="55"/>
      <c r="D29" s="11"/>
      <c r="E29" s="55"/>
      <c r="F29" s="11"/>
      <c r="G29" s="55"/>
      <c r="H29" s="11"/>
      <c r="I29" s="55"/>
      <c r="J29" s="11"/>
      <c r="K29" s="55"/>
      <c r="L29" s="223">
        <f>VLOOKUP(A29,'итог баскетбол'!$B$10:$D$45,3,FALSE)</f>
        <v>6</v>
      </c>
      <c r="M29" s="246">
        <f>VLOOKUP(A29,'итог баскетбол'!$B$10:$D$45,2,FALSE)</f>
        <v>260</v>
      </c>
      <c r="N29" s="223">
        <f>VLOOKUP(A29,'лич семья'!$C$12:$N$47,11,FALSE)</f>
        <v>2</v>
      </c>
      <c r="O29" s="246">
        <f>VLOOKUP(A29,'лич семья'!$C$12:$N$47,12,FALSE)</f>
        <v>340</v>
      </c>
      <c r="P29" s="247">
        <f>VLOOKUP(A29,шахматы!$B$9:$D$51,3,FALSE)</f>
        <v>9</v>
      </c>
      <c r="Q29" s="246">
        <f>VLOOKUP(A29,шахматы!$B$9:$D$51,2,FALSE)</f>
        <v>230</v>
      </c>
      <c r="R29" s="50"/>
      <c r="S29" s="55"/>
      <c r="T29" s="50"/>
      <c r="U29" s="55"/>
      <c r="V29" s="11">
        <f t="shared" si="0"/>
        <v>830</v>
      </c>
      <c r="W29" s="11">
        <v>18</v>
      </c>
    </row>
    <row r="30" spans="1:23" ht="15.75">
      <c r="A30" s="33" t="s">
        <v>18</v>
      </c>
      <c r="B30" s="245">
        <f>VLOOKUP(A30,'итог армспорт'!$B$9:$E$57,4,FALSE)</f>
        <v>17</v>
      </c>
      <c r="C30" s="246">
        <f>VLOOKUP(A30,'итог армспорт'!$B$9:$E$57,3,FALSE)</f>
        <v>90</v>
      </c>
      <c r="D30" s="223">
        <f>VLOOKUP(A30,'итог гири'!$B$9:$E$43,4,FALSE)</f>
        <v>11</v>
      </c>
      <c r="E30" s="246">
        <f>VLOOKUP(A30,'итог гири'!$B$9:$E$43,3,FALSE)</f>
        <v>188</v>
      </c>
      <c r="F30" s="11"/>
      <c r="G30" s="55"/>
      <c r="H30" s="11"/>
      <c r="I30" s="55"/>
      <c r="J30" s="11"/>
      <c r="K30" s="55"/>
      <c r="L30" s="223">
        <f>VLOOKUP(A30,'итог баскетбол'!$B$10:$D$45,3,FALSE)</f>
        <v>4</v>
      </c>
      <c r="M30" s="246">
        <f>VLOOKUP(A30,'итог баскетбол'!$B$10:$D$45,2,FALSE)</f>
        <v>285</v>
      </c>
      <c r="N30" s="11"/>
      <c r="O30" s="55"/>
      <c r="P30" s="50"/>
      <c r="Q30" s="55"/>
      <c r="R30" s="247">
        <f>VLOOKUP(A30,'итог гто'!$B$9:$F$40,5,FALSE)</f>
        <v>10</v>
      </c>
      <c r="S30" s="246">
        <f>VLOOKUP(A30,'итог гто'!$B$9:$F$40,4,FALSE)</f>
        <v>220</v>
      </c>
      <c r="T30" s="50"/>
      <c r="U30" s="55"/>
      <c r="V30" s="11">
        <f t="shared" si="0"/>
        <v>783</v>
      </c>
      <c r="W30" s="11">
        <v>19</v>
      </c>
    </row>
    <row r="31" spans="1:23" s="13" customFormat="1" ht="15.75">
      <c r="A31" s="33" t="s">
        <v>225</v>
      </c>
      <c r="B31" s="50"/>
      <c r="C31" s="55"/>
      <c r="D31" s="11"/>
      <c r="E31" s="55"/>
      <c r="F31" s="11"/>
      <c r="G31" s="55"/>
      <c r="H31" s="11"/>
      <c r="I31" s="55"/>
      <c r="J31" s="11"/>
      <c r="K31" s="55"/>
      <c r="L31" s="223">
        <f>VLOOKUP(A31,'итог баскетбол'!$B$10:$D$45,3,FALSE)</f>
        <v>3</v>
      </c>
      <c r="M31" s="246">
        <f>VLOOKUP(A31,'итог баскетбол'!$B$10:$D$45,2,FALSE)</f>
        <v>305</v>
      </c>
      <c r="N31" s="11"/>
      <c r="O31" s="55"/>
      <c r="P31" s="50"/>
      <c r="Q31" s="55"/>
      <c r="R31" s="50"/>
      <c r="S31" s="55"/>
      <c r="T31" s="247">
        <f>VLOOKUP(A31,'мини-футбол'!$B$9:$D$51,3,FALSE)</f>
        <v>13</v>
      </c>
      <c r="U31" s="246">
        <f>VLOOKUP(A31,'мини-футбол'!$B$9:$D$51,2,FALSE)</f>
        <v>460</v>
      </c>
      <c r="V31" s="11">
        <f t="shared" si="0"/>
        <v>765</v>
      </c>
      <c r="W31" s="11">
        <v>20</v>
      </c>
    </row>
    <row r="32" spans="1:23" s="13" customFormat="1" ht="15.75">
      <c r="A32" s="33" t="s">
        <v>244</v>
      </c>
      <c r="B32" s="50"/>
      <c r="C32" s="55"/>
      <c r="D32" s="11"/>
      <c r="E32" s="55"/>
      <c r="F32" s="11"/>
      <c r="G32" s="55"/>
      <c r="H32" s="11"/>
      <c r="I32" s="55"/>
      <c r="J32" s="11"/>
      <c r="K32" s="55"/>
      <c r="L32" s="11"/>
      <c r="M32" s="55"/>
      <c r="N32" s="11"/>
      <c r="O32" s="55"/>
      <c r="P32" s="50"/>
      <c r="Q32" s="55"/>
      <c r="R32" s="50"/>
      <c r="S32" s="55"/>
      <c r="T32" s="247">
        <f>VLOOKUP(A32,'мини-футбол'!$B$9:$D$51,3,FALSE)</f>
        <v>2</v>
      </c>
      <c r="U32" s="246">
        <f>VLOOKUP(A32,'мини-футбол'!$B$9:$D$51,2,FALSE)</f>
        <v>760</v>
      </c>
      <c r="V32" s="11">
        <f t="shared" si="0"/>
        <v>760</v>
      </c>
      <c r="W32" s="11">
        <v>21</v>
      </c>
    </row>
    <row r="33" spans="1:23" ht="15.75">
      <c r="A33" s="33" t="s">
        <v>253</v>
      </c>
      <c r="B33" s="50"/>
      <c r="C33" s="55"/>
      <c r="D33" s="11"/>
      <c r="E33" s="55"/>
      <c r="F33" s="223">
        <f>VLOOKUP(A33,'итог волейбол'!$B$10:$D$47,3,FALSE)</f>
        <v>2</v>
      </c>
      <c r="G33" s="246">
        <f>VLOOKUP(A33,'итог волейбол'!$B$10:$D$47,2,FALSE)</f>
        <v>760</v>
      </c>
      <c r="H33" s="11"/>
      <c r="I33" s="55"/>
      <c r="J33" s="11"/>
      <c r="K33" s="55"/>
      <c r="L33" s="11"/>
      <c r="M33" s="55"/>
      <c r="N33" s="11"/>
      <c r="O33" s="55"/>
      <c r="P33" s="50"/>
      <c r="Q33" s="55"/>
      <c r="R33" s="50"/>
      <c r="S33" s="55"/>
      <c r="T33" s="50"/>
      <c r="U33" s="55"/>
      <c r="V33" s="11">
        <f t="shared" si="0"/>
        <v>760</v>
      </c>
      <c r="W33" s="11">
        <v>22</v>
      </c>
    </row>
    <row r="34" spans="1:23" ht="15.75">
      <c r="A34" s="33" t="s">
        <v>241</v>
      </c>
      <c r="B34" s="245">
        <f>VLOOKUP(A34,'итог армспорт'!$B$9:$E$57,4,FALSE)</f>
        <v>14</v>
      </c>
      <c r="C34" s="246">
        <f>VLOOKUP(A34,'итог армспорт'!$B$9:$E$57,3,FALSE)</f>
        <v>180</v>
      </c>
      <c r="D34" s="11"/>
      <c r="E34" s="55"/>
      <c r="F34" s="11"/>
      <c r="G34" s="55"/>
      <c r="H34" s="11"/>
      <c r="I34" s="55"/>
      <c r="J34" s="11"/>
      <c r="K34" s="55"/>
      <c r="L34" s="11"/>
      <c r="M34" s="55"/>
      <c r="N34" s="11"/>
      <c r="O34" s="55"/>
      <c r="P34" s="50"/>
      <c r="Q34" s="55"/>
      <c r="R34" s="50"/>
      <c r="S34" s="55"/>
      <c r="T34" s="247">
        <f>VLOOKUP(A34,'мини-футбол'!$B$9:$D$51,3,FALSE)</f>
        <v>7</v>
      </c>
      <c r="U34" s="246">
        <f>VLOOKUP(A34,'мини-футбол'!$B$9:$D$51,2,FALSE)</f>
        <v>560</v>
      </c>
      <c r="V34" s="11">
        <f t="shared" si="0"/>
        <v>740</v>
      </c>
      <c r="W34" s="11">
        <v>23</v>
      </c>
    </row>
    <row r="35" spans="1:23" ht="15.75">
      <c r="A35" s="33" t="s">
        <v>2</v>
      </c>
      <c r="B35" s="131"/>
      <c r="C35" s="55"/>
      <c r="D35" s="11"/>
      <c r="E35" s="55"/>
      <c r="F35" s="11"/>
      <c r="G35" s="55"/>
      <c r="H35" s="11"/>
      <c r="I35" s="55"/>
      <c r="J35" s="11"/>
      <c r="K35" s="55"/>
      <c r="L35" s="11"/>
      <c r="M35" s="55"/>
      <c r="N35" s="11"/>
      <c r="O35" s="55"/>
      <c r="P35" s="50"/>
      <c r="Q35" s="55"/>
      <c r="R35" s="50"/>
      <c r="S35" s="55"/>
      <c r="T35" s="247">
        <f>VLOOKUP(A35,'мини-футбол'!$B$9:$D$51,3,FALSE)</f>
        <v>4</v>
      </c>
      <c r="U35" s="246">
        <f>VLOOKUP(A35,'мини-футбол'!$B$9:$D$51,2,FALSE)</f>
        <v>620</v>
      </c>
      <c r="V35" s="11">
        <f t="shared" si="0"/>
        <v>620</v>
      </c>
      <c r="W35" s="11">
        <v>24</v>
      </c>
    </row>
    <row r="36" spans="1:23" s="13" customFormat="1" ht="15.75">
      <c r="A36" s="33" t="s">
        <v>148</v>
      </c>
      <c r="B36" s="131"/>
      <c r="C36" s="55"/>
      <c r="D36" s="11"/>
      <c r="E36" s="55"/>
      <c r="F36" s="11"/>
      <c r="G36" s="55"/>
      <c r="H36" s="223">
        <f>VLOOKUP(A36,'итог наст теннис'!$B$9:$D$45,3,FALSE)</f>
        <v>1</v>
      </c>
      <c r="I36" s="246">
        <f>VLOOKUP(A36,'итог наст теннис'!$B$9:$D$45,2,FALSE)</f>
        <v>360</v>
      </c>
      <c r="J36" s="11"/>
      <c r="K36" s="55"/>
      <c r="L36" s="11"/>
      <c r="M36" s="55"/>
      <c r="N36" s="11"/>
      <c r="O36" s="55"/>
      <c r="P36" s="50"/>
      <c r="Q36" s="55"/>
      <c r="R36" s="247">
        <f>VLOOKUP(A36,'итог гто'!$B$9:$F$40,5,FALSE)</f>
        <v>7</v>
      </c>
      <c r="S36" s="246">
        <f>VLOOKUP(A36,'итог гто'!$B$9:$F$40,4,FALSE)</f>
        <v>250</v>
      </c>
      <c r="T36" s="50"/>
      <c r="U36" s="55"/>
      <c r="V36" s="11">
        <f t="shared" si="0"/>
        <v>610</v>
      </c>
      <c r="W36" s="11">
        <v>25</v>
      </c>
    </row>
    <row r="37" spans="1:23" ht="15.75">
      <c r="A37" s="10" t="s">
        <v>19</v>
      </c>
      <c r="B37" s="245">
        <f>VLOOKUP(A37,'итог армспорт'!$B$9:$E$57,4,FALSE)</f>
        <v>3</v>
      </c>
      <c r="C37" s="246">
        <f>VLOOKUP(A37,'итог армспорт'!$B$9:$E$57,3,FALSE)</f>
        <v>330</v>
      </c>
      <c r="D37" s="11"/>
      <c r="E37" s="55"/>
      <c r="F37" s="11"/>
      <c r="G37" s="55"/>
      <c r="H37" s="11"/>
      <c r="I37" s="55"/>
      <c r="J37" s="11"/>
      <c r="K37" s="55"/>
      <c r="L37" s="11"/>
      <c r="M37" s="55"/>
      <c r="N37" s="11"/>
      <c r="O37" s="55"/>
      <c r="P37" s="247">
        <f>VLOOKUP(A37,шахматы!$B$9:$D$51,3,FALSE)</f>
        <v>9</v>
      </c>
      <c r="Q37" s="246">
        <f>VLOOKUP(A37,шахматы!$B$9:$D$51,2,FALSE)</f>
        <v>230</v>
      </c>
      <c r="R37" s="50"/>
      <c r="S37" s="55"/>
      <c r="T37" s="50"/>
      <c r="U37" s="55"/>
      <c r="V37" s="11">
        <f t="shared" si="0"/>
        <v>560</v>
      </c>
      <c r="W37" s="11">
        <v>26</v>
      </c>
    </row>
    <row r="38" spans="1:23" ht="15.75">
      <c r="A38" s="33" t="s">
        <v>224</v>
      </c>
      <c r="B38" s="131"/>
      <c r="C38" s="55"/>
      <c r="D38" s="11"/>
      <c r="E38" s="55"/>
      <c r="F38" s="11"/>
      <c r="G38" s="55"/>
      <c r="H38" s="11"/>
      <c r="I38" s="55"/>
      <c r="J38" s="223">
        <f>VLOOKUP(A38,канат!$B$9:$D$123,3,FALSE)</f>
        <v>9</v>
      </c>
      <c r="K38" s="246">
        <f>VLOOKUP(A38,канат!$B$9:$D$123,2,FALSE)</f>
        <v>520</v>
      </c>
      <c r="L38" s="11"/>
      <c r="M38" s="55"/>
      <c r="N38" s="11"/>
      <c r="O38" s="55"/>
      <c r="P38" s="50"/>
      <c r="Q38" s="55"/>
      <c r="R38" s="50"/>
      <c r="S38" s="55"/>
      <c r="T38" s="50"/>
      <c r="U38" s="55"/>
      <c r="V38" s="11">
        <f t="shared" si="0"/>
        <v>520</v>
      </c>
      <c r="W38" s="11">
        <v>27</v>
      </c>
    </row>
    <row r="39" spans="1:23" ht="15.75">
      <c r="A39" s="33" t="s">
        <v>243</v>
      </c>
      <c r="B39" s="245">
        <f>VLOOKUP(A39,'итог армспорт'!$B$9:$E$57,4,FALSE)</f>
        <v>16</v>
      </c>
      <c r="C39" s="246">
        <f>VLOOKUP(A39,'итог армспорт'!$B$9:$E$57,3,FALSE)</f>
        <v>98</v>
      </c>
      <c r="D39" s="11"/>
      <c r="E39" s="55"/>
      <c r="F39" s="11"/>
      <c r="G39" s="55"/>
      <c r="H39" s="223">
        <f>VLOOKUP(A39,'итог наст теннис'!$B$9:$D$45,3,FALSE)</f>
        <v>13</v>
      </c>
      <c r="I39" s="246">
        <f>VLOOKUP(A39,'итог наст теннис'!$B$9:$D$45,2,FALSE)</f>
        <v>200</v>
      </c>
      <c r="J39" s="11"/>
      <c r="K39" s="55"/>
      <c r="L39" s="11"/>
      <c r="M39" s="55"/>
      <c r="N39" s="11"/>
      <c r="O39" s="55"/>
      <c r="P39" s="50"/>
      <c r="Q39" s="55"/>
      <c r="R39" s="247">
        <f>VLOOKUP(A39,'итог гто'!$B$9:$F$40,5,FALSE)</f>
        <v>11</v>
      </c>
      <c r="S39" s="246">
        <f>VLOOKUP(A39,'итог гто'!$B$9:$F$40,4,FALSE)</f>
        <v>210</v>
      </c>
      <c r="T39" s="50"/>
      <c r="U39" s="55"/>
      <c r="V39" s="11">
        <f t="shared" si="0"/>
        <v>508</v>
      </c>
      <c r="W39" s="11">
        <v>28</v>
      </c>
    </row>
    <row r="40" spans="1:23" ht="15.75">
      <c r="A40" s="33" t="s">
        <v>254</v>
      </c>
      <c r="B40" s="131"/>
      <c r="C40" s="55"/>
      <c r="D40" s="11"/>
      <c r="E40" s="55"/>
      <c r="F40" s="223">
        <f>VLOOKUP(A40,'итог волейбол'!$B$10:$D$47,3,FALSE)</f>
        <v>11</v>
      </c>
      <c r="G40" s="246">
        <f>VLOOKUP(A40,'итог волейбол'!$B$10:$D$47,2,FALSE)</f>
        <v>490</v>
      </c>
      <c r="H40" s="11"/>
      <c r="I40" s="55"/>
      <c r="J40" s="11"/>
      <c r="K40" s="55"/>
      <c r="L40" s="11"/>
      <c r="M40" s="55"/>
      <c r="N40" s="11"/>
      <c r="O40" s="55"/>
      <c r="P40" s="50"/>
      <c r="Q40" s="55"/>
      <c r="R40" s="50"/>
      <c r="S40" s="55"/>
      <c r="T40" s="50"/>
      <c r="U40" s="55"/>
      <c r="V40" s="11">
        <f t="shared" si="0"/>
        <v>490</v>
      </c>
      <c r="W40" s="11">
        <v>29</v>
      </c>
    </row>
    <row r="41" spans="1:23" ht="15.75">
      <c r="A41" s="33" t="s">
        <v>240</v>
      </c>
      <c r="B41" s="245">
        <f>VLOOKUP(A41,'итог армспорт'!$B$9:$E$57,4,FALSE)</f>
        <v>9</v>
      </c>
      <c r="C41" s="246">
        <f>VLOOKUP(A41,'итог армспорт'!$B$9:$E$57,3,FALSE)</f>
        <v>288</v>
      </c>
      <c r="D41" s="223">
        <f>VLOOKUP(A41,'итог гири'!$B$9:$E$43,4,FALSE)</f>
        <v>13</v>
      </c>
      <c r="E41" s="246">
        <f>VLOOKUP(A41,'итог гири'!$B$9:$E$43,3,FALSE)</f>
        <v>108</v>
      </c>
      <c r="F41" s="11"/>
      <c r="G41" s="55"/>
      <c r="H41" s="11"/>
      <c r="I41" s="55"/>
      <c r="J41" s="11"/>
      <c r="K41" s="55"/>
      <c r="L41" s="11"/>
      <c r="M41" s="55"/>
      <c r="N41" s="11"/>
      <c r="O41" s="55"/>
      <c r="P41" s="50"/>
      <c r="Q41" s="55"/>
      <c r="R41" s="50"/>
      <c r="S41" s="55"/>
      <c r="T41" s="50"/>
      <c r="U41" s="55"/>
      <c r="V41" s="11">
        <f t="shared" si="0"/>
        <v>396</v>
      </c>
      <c r="W41" s="11">
        <v>30</v>
      </c>
    </row>
    <row r="42" spans="1:23" ht="15.75">
      <c r="A42" s="33" t="s">
        <v>242</v>
      </c>
      <c r="B42" s="245">
        <f>VLOOKUP(A42,'итог армспорт'!$B$9:$E$57,4,FALSE)</f>
        <v>15</v>
      </c>
      <c r="C42" s="246">
        <f>VLOOKUP(A42,'итог армспорт'!$B$9:$E$57,3,FALSE)</f>
        <v>167</v>
      </c>
      <c r="D42" s="11"/>
      <c r="E42" s="55"/>
      <c r="F42" s="11"/>
      <c r="G42" s="55"/>
      <c r="H42" s="223">
        <f>VLOOKUP(A42,'итог наст теннис'!$B$9:$D$45,3,FALSE)</f>
        <v>12</v>
      </c>
      <c r="I42" s="246">
        <f>VLOOKUP(A42,'итог наст теннис'!$B$9:$D$45,2,FALSE)</f>
        <v>205</v>
      </c>
      <c r="J42" s="11"/>
      <c r="K42" s="55"/>
      <c r="L42" s="11"/>
      <c r="M42" s="55"/>
      <c r="N42" s="11"/>
      <c r="O42" s="55"/>
      <c r="P42" s="50"/>
      <c r="Q42" s="55"/>
      <c r="R42" s="50"/>
      <c r="S42" s="55"/>
      <c r="T42" s="50"/>
      <c r="U42" s="55"/>
      <c r="V42" s="11">
        <f t="shared" si="0"/>
        <v>372</v>
      </c>
      <c r="W42" s="11">
        <v>31</v>
      </c>
    </row>
    <row r="43" spans="1:23" ht="15.75">
      <c r="A43" s="33" t="s">
        <v>226</v>
      </c>
      <c r="B43" s="131"/>
      <c r="C43" s="55"/>
      <c r="D43" s="223">
        <f>VLOOKUP(A43,'итог гири'!$B$9:$E$43,4,FALSE)</f>
        <v>14</v>
      </c>
      <c r="E43" s="246">
        <f>VLOOKUP(A43,'итог гири'!$B$9:$E$43,3,FALSE)</f>
        <v>98</v>
      </c>
      <c r="F43" s="11"/>
      <c r="G43" s="55"/>
      <c r="H43" s="11"/>
      <c r="I43" s="55"/>
      <c r="J43" s="11"/>
      <c r="K43" s="55"/>
      <c r="L43" s="223">
        <f>VLOOKUP(A43,'итог баскетбол'!$B$10:$D$45,3,FALSE)</f>
        <v>5</v>
      </c>
      <c r="M43" s="246">
        <f>VLOOKUP(A43,'итог баскетбол'!$B$10:$D$45,2,FALSE)</f>
        <v>270</v>
      </c>
      <c r="N43" s="11"/>
      <c r="O43" s="55"/>
      <c r="P43" s="50"/>
      <c r="Q43" s="55"/>
      <c r="R43" s="50"/>
      <c r="S43" s="55"/>
      <c r="T43" s="50"/>
      <c r="U43" s="55"/>
      <c r="V43" s="11">
        <f t="shared" si="0"/>
        <v>368</v>
      </c>
      <c r="W43" s="11">
        <v>32</v>
      </c>
    </row>
    <row r="44" spans="1:23" ht="15.75">
      <c r="A44" s="33" t="s">
        <v>181</v>
      </c>
      <c r="B44" s="131"/>
      <c r="C44" s="55"/>
      <c r="D44" s="223">
        <f>VLOOKUP(A44,'итог гири'!$B$9:$E$43,4,FALSE)</f>
        <v>1</v>
      </c>
      <c r="E44" s="246">
        <f>VLOOKUP(A44,'итог гири'!$B$9:$E$43,3,FALSE)</f>
        <v>348</v>
      </c>
      <c r="F44" s="11"/>
      <c r="G44" s="55"/>
      <c r="H44" s="11"/>
      <c r="I44" s="55"/>
      <c r="J44" s="11"/>
      <c r="K44" s="55"/>
      <c r="L44" s="11"/>
      <c r="M44" s="55"/>
      <c r="N44" s="11"/>
      <c r="O44" s="55"/>
      <c r="P44" s="50"/>
      <c r="Q44" s="55"/>
      <c r="R44" s="50"/>
      <c r="S44" s="55"/>
      <c r="T44" s="50"/>
      <c r="U44" s="55"/>
      <c r="V44" s="11">
        <f t="shared" si="0"/>
        <v>348</v>
      </c>
      <c r="W44" s="11">
        <v>33</v>
      </c>
    </row>
    <row r="45" spans="1:23" ht="15.75">
      <c r="A45" s="33" t="s">
        <v>156</v>
      </c>
      <c r="B45" s="131"/>
      <c r="C45" s="55"/>
      <c r="D45" s="11"/>
      <c r="E45" s="55"/>
      <c r="F45" s="11"/>
      <c r="G45" s="55"/>
      <c r="H45" s="11"/>
      <c r="I45" s="55"/>
      <c r="J45" s="11"/>
      <c r="K45" s="55"/>
      <c r="L45" s="11"/>
      <c r="M45" s="55"/>
      <c r="N45" s="223">
        <f>VLOOKUP(A45,'лич семья'!$C$12:$N$47,11,FALSE)</f>
        <v>3</v>
      </c>
      <c r="O45" s="246">
        <f>VLOOKUP(A45,'лич семья'!$C$12:$N$47,12,FALSE)</f>
        <v>305</v>
      </c>
      <c r="P45" s="50"/>
      <c r="Q45" s="55"/>
      <c r="R45" s="50"/>
      <c r="S45" s="55"/>
      <c r="T45" s="50"/>
      <c r="U45" s="55"/>
      <c r="V45" s="11">
        <f t="shared" si="0"/>
        <v>305</v>
      </c>
      <c r="W45" s="11">
        <v>34</v>
      </c>
    </row>
    <row r="46" spans="1:23" ht="15.75">
      <c r="A46" s="33" t="s">
        <v>245</v>
      </c>
      <c r="B46" s="131"/>
      <c r="C46" s="55"/>
      <c r="D46" s="11"/>
      <c r="E46" s="55"/>
      <c r="F46" s="11"/>
      <c r="G46" s="55"/>
      <c r="H46" s="11"/>
      <c r="I46" s="55"/>
      <c r="J46" s="11"/>
      <c r="K46" s="55"/>
      <c r="L46" s="11"/>
      <c r="M46" s="55"/>
      <c r="N46" s="11"/>
      <c r="O46" s="55"/>
      <c r="P46" s="247">
        <f>VLOOKUP(A46,шахматы!$B$9:$D$51,3,FALSE)</f>
        <v>3</v>
      </c>
      <c r="Q46" s="246">
        <f>VLOOKUP(A46,шахматы!$B$9:$D$51,2,FALSE)</f>
        <v>305</v>
      </c>
      <c r="R46" s="50"/>
      <c r="S46" s="55"/>
      <c r="T46" s="50"/>
      <c r="U46" s="55"/>
      <c r="V46" s="11">
        <f t="shared" si="0"/>
        <v>305</v>
      </c>
      <c r="W46" s="11">
        <v>35</v>
      </c>
    </row>
    <row r="47" spans="1:23" ht="15.75">
      <c r="A47" s="10" t="s">
        <v>235</v>
      </c>
      <c r="B47" s="245">
        <f>VLOOKUP(A47,'итог армспорт'!$B$9:$E$57,4,FALSE)</f>
        <v>7</v>
      </c>
      <c r="C47" s="246">
        <f>VLOOKUP(A47,'итог армспорт'!$B$9:$E$57,3,FALSE)</f>
        <v>292</v>
      </c>
      <c r="D47" s="11"/>
      <c r="E47" s="55"/>
      <c r="F47" s="11"/>
      <c r="G47" s="55"/>
      <c r="H47" s="11"/>
      <c r="I47" s="55"/>
      <c r="J47" s="11"/>
      <c r="K47" s="55"/>
      <c r="L47" s="11"/>
      <c r="M47" s="55"/>
      <c r="N47" s="11"/>
      <c r="O47" s="55"/>
      <c r="P47" s="50"/>
      <c r="Q47" s="55"/>
      <c r="R47" s="50"/>
      <c r="S47" s="55"/>
      <c r="T47" s="50"/>
      <c r="U47" s="55"/>
      <c r="V47" s="11">
        <f t="shared" si="0"/>
        <v>292</v>
      </c>
      <c r="W47" s="11">
        <v>36</v>
      </c>
    </row>
    <row r="48" spans="1:23" ht="15.75">
      <c r="A48" s="33" t="s">
        <v>158</v>
      </c>
      <c r="B48" s="131"/>
      <c r="C48" s="55"/>
      <c r="D48" s="223">
        <f>VLOOKUP(A48,'итог гири'!$B$9:$E$43,4,FALSE)</f>
        <v>9</v>
      </c>
      <c r="E48" s="246">
        <f>VLOOKUP(A48,'итог гири'!$B$9:$E$43,3,FALSE)</f>
        <v>228</v>
      </c>
      <c r="F48" s="11"/>
      <c r="G48" s="55"/>
      <c r="H48" s="11"/>
      <c r="I48" s="55"/>
      <c r="J48" s="11"/>
      <c r="K48" s="55"/>
      <c r="L48" s="11"/>
      <c r="M48" s="55"/>
      <c r="N48" s="11"/>
      <c r="O48" s="55"/>
      <c r="P48" s="50"/>
      <c r="Q48" s="55"/>
      <c r="R48" s="50"/>
      <c r="S48" s="55"/>
      <c r="T48" s="50"/>
      <c r="U48" s="55"/>
      <c r="V48" s="11">
        <f t="shared" si="0"/>
        <v>228</v>
      </c>
      <c r="W48" s="11">
        <v>37</v>
      </c>
    </row>
    <row r="49" spans="1:23" ht="15.75">
      <c r="A49" s="167" t="s">
        <v>223</v>
      </c>
      <c r="B49" s="50"/>
      <c r="C49" s="55"/>
      <c r="D49" s="11"/>
      <c r="E49" s="55"/>
      <c r="F49" s="11"/>
      <c r="G49" s="55"/>
      <c r="H49" s="11"/>
      <c r="I49" s="55"/>
      <c r="J49" s="11"/>
      <c r="K49" s="55"/>
      <c r="L49" s="11"/>
      <c r="M49" s="55"/>
      <c r="N49" s="11"/>
      <c r="O49" s="55"/>
      <c r="P49" s="247">
        <f>VLOOKUP(A49,шахматы!$B$9:$D$51,3,FALSE)</f>
        <v>11</v>
      </c>
      <c r="Q49" s="246">
        <f>VLOOKUP(A49,шахматы!$B$9:$D$51,2,FALSE)</f>
        <v>210</v>
      </c>
      <c r="R49" s="50"/>
      <c r="S49" s="55"/>
      <c r="T49" s="50"/>
      <c r="U49" s="55"/>
      <c r="V49" s="11">
        <f t="shared" si="0"/>
        <v>210</v>
      </c>
      <c r="W49" s="11">
        <v>38</v>
      </c>
    </row>
    <row r="50" spans="1:23" ht="15.75">
      <c r="A50" s="167" t="s">
        <v>138</v>
      </c>
      <c r="B50" s="50"/>
      <c r="C50" s="55"/>
      <c r="D50" s="11"/>
      <c r="E50" s="55"/>
      <c r="F50" s="11"/>
      <c r="G50" s="55"/>
      <c r="H50" s="11"/>
      <c r="I50" s="55"/>
      <c r="J50" s="11"/>
      <c r="K50" s="55"/>
      <c r="L50" s="11"/>
      <c r="M50" s="55"/>
      <c r="N50" s="11"/>
      <c r="O50" s="55"/>
      <c r="P50" s="50"/>
      <c r="Q50" s="55"/>
      <c r="R50" s="247">
        <f>VLOOKUP(A50,'итог гто'!$B$9:$F$40,5,FALSE)</f>
        <v>13</v>
      </c>
      <c r="S50" s="246">
        <f>VLOOKUP(A50,'итог гто'!$B$9:$F$40,4,FALSE)</f>
        <v>200</v>
      </c>
      <c r="T50" s="50"/>
      <c r="U50" s="55"/>
      <c r="V50" s="11">
        <f t="shared" si="0"/>
        <v>200</v>
      </c>
      <c r="W50" s="11">
        <v>39</v>
      </c>
    </row>
    <row r="51" spans="1:23" ht="15.75">
      <c r="A51" s="167" t="s">
        <v>13</v>
      </c>
      <c r="B51" s="50"/>
      <c r="C51" s="55"/>
      <c r="D51" s="11"/>
      <c r="E51" s="55"/>
      <c r="F51" s="11"/>
      <c r="G51" s="55"/>
      <c r="H51" s="11"/>
      <c r="I51" s="55"/>
      <c r="J51" s="11"/>
      <c r="K51" s="55"/>
      <c r="L51" s="11"/>
      <c r="M51" s="55"/>
      <c r="N51" s="11"/>
      <c r="O51" s="55"/>
      <c r="P51" s="247">
        <f>VLOOKUP(A51,шахматы!$B$9:$D$51,3,FALSE)</f>
        <v>13</v>
      </c>
      <c r="Q51" s="246">
        <f>VLOOKUP(A51,шахматы!$B$9:$D$51,2,FALSE)</f>
        <v>200</v>
      </c>
      <c r="R51" s="50"/>
      <c r="S51" s="55"/>
      <c r="T51" s="50"/>
      <c r="U51" s="55"/>
      <c r="V51" s="11">
        <f t="shared" si="0"/>
        <v>200</v>
      </c>
      <c r="W51" s="11">
        <v>40</v>
      </c>
    </row>
    <row r="52" spans="1:23" ht="15.75">
      <c r="A52" s="33" t="s">
        <v>222</v>
      </c>
      <c r="B52" s="50"/>
      <c r="C52" s="55"/>
      <c r="D52" s="223">
        <f>VLOOKUP(A52,'итог гири'!$B$9:$E$43,4,FALSE)</f>
        <v>12</v>
      </c>
      <c r="E52" s="246">
        <f>VLOOKUP(A52,'итог гири'!$B$9:$E$43,3,FALSE)</f>
        <v>175</v>
      </c>
      <c r="F52" s="11"/>
      <c r="G52" s="55"/>
      <c r="H52" s="11"/>
      <c r="I52" s="55"/>
      <c r="J52" s="11"/>
      <c r="K52" s="55"/>
      <c r="L52" s="11"/>
      <c r="M52" s="55"/>
      <c r="N52" s="11"/>
      <c r="O52" s="55"/>
      <c r="P52" s="50"/>
      <c r="Q52" s="55"/>
      <c r="R52" s="50"/>
      <c r="S52" s="55"/>
      <c r="T52" s="50"/>
      <c r="U52" s="55"/>
      <c r="V52" s="11">
        <f t="shared" si="0"/>
        <v>175</v>
      </c>
      <c r="W52" s="11">
        <v>41</v>
      </c>
    </row>
    <row r="53" spans="1:23" ht="9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</row>
    <row r="54" spans="1:23" ht="15.75">
      <c r="A54" s="14" t="s">
        <v>26</v>
      </c>
      <c r="B54" s="14"/>
      <c r="C54" s="14"/>
      <c r="D54" s="14"/>
      <c r="E54" s="14" t="s">
        <v>27</v>
      </c>
      <c r="F54" s="14"/>
      <c r="G54" s="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</row>
    <row r="55" spans="1:23" ht="6.75" customHeight="1">
      <c r="A55" s="14"/>
      <c r="B55" s="14"/>
      <c r="C55" s="14"/>
      <c r="D55" s="14"/>
      <c r="E55" s="14"/>
      <c r="F55" s="14"/>
      <c r="G55" s="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</row>
    <row r="56" spans="1:23" ht="15.75">
      <c r="A56" s="14" t="s">
        <v>28</v>
      </c>
      <c r="B56" s="14"/>
      <c r="C56" s="14"/>
      <c r="D56" s="14"/>
      <c r="E56" s="14" t="s">
        <v>29</v>
      </c>
      <c r="F56" s="14"/>
      <c r="G56" s="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</row>
  </sheetData>
  <sheetProtection password="BB9B" sheet="1"/>
  <mergeCells count="16">
    <mergeCell ref="A1:W1"/>
    <mergeCell ref="H9:I10"/>
    <mergeCell ref="L9:M10"/>
    <mergeCell ref="N9:O10"/>
    <mergeCell ref="A3:W3"/>
    <mergeCell ref="A4:W4"/>
    <mergeCell ref="J9:K10"/>
    <mergeCell ref="P9:Q10"/>
    <mergeCell ref="R9:S10"/>
    <mergeCell ref="T9:U10"/>
    <mergeCell ref="B9:C10"/>
    <mergeCell ref="A9:A11"/>
    <mergeCell ref="D9:E10"/>
    <mergeCell ref="V9:V11"/>
    <mergeCell ref="W9:W11"/>
    <mergeCell ref="F9:G10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F12:F16"/>
  <sheetViews>
    <sheetView zoomScalePageLayoutView="0" workbookViewId="0" topLeftCell="A1">
      <selection activeCell="F15" sqref="F15"/>
    </sheetView>
  </sheetViews>
  <sheetFormatPr defaultColWidth="9.140625" defaultRowHeight="12.75"/>
  <sheetData>
    <row r="12" ht="12.75">
      <c r="F12" t="s">
        <v>100</v>
      </c>
    </row>
    <row r="16" ht="12.75">
      <c r="F16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9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9.421875" style="28" customWidth="1"/>
    <col min="2" max="2" width="32.57421875" style="0" customWidth="1"/>
    <col min="3" max="3" width="43.00390625" style="0" customWidth="1"/>
    <col min="4" max="4" width="0" style="0" hidden="1" customWidth="1"/>
    <col min="5" max="5" width="9.8515625" style="28" customWidth="1"/>
    <col min="9" max="89" width="9.140625" style="0" hidden="1" customWidth="1"/>
  </cols>
  <sheetData>
    <row r="1" ht="19.5" thickBot="1">
      <c r="B1" s="17" t="s">
        <v>42</v>
      </c>
    </row>
    <row r="2" spans="1:89" ht="20.25" thickBot="1" thickTop="1">
      <c r="A2" s="84"/>
      <c r="B2" s="20" t="s">
        <v>32</v>
      </c>
      <c r="C2" s="14"/>
      <c r="D2" s="47" t="s">
        <v>8</v>
      </c>
      <c r="E2" s="86"/>
      <c r="F2" s="1"/>
      <c r="G2" s="5"/>
      <c r="H2" s="5"/>
      <c r="J2" s="22">
        <v>1</v>
      </c>
      <c r="K2" s="22">
        <v>2</v>
      </c>
      <c r="L2" s="22">
        <v>3</v>
      </c>
      <c r="M2" s="22">
        <v>4</v>
      </c>
      <c r="N2" s="22">
        <v>5</v>
      </c>
      <c r="O2" s="22">
        <v>6</v>
      </c>
      <c r="P2" s="22">
        <v>7</v>
      </c>
      <c r="Q2" s="22">
        <v>8</v>
      </c>
      <c r="R2" s="22">
        <v>9</v>
      </c>
      <c r="S2" s="22">
        <v>10</v>
      </c>
      <c r="T2" s="22">
        <v>11</v>
      </c>
      <c r="U2" s="22">
        <v>12</v>
      </c>
      <c r="V2" s="22">
        <v>13</v>
      </c>
      <c r="W2" s="22">
        <v>14</v>
      </c>
      <c r="X2" s="22">
        <v>15</v>
      </c>
      <c r="Y2" s="22">
        <v>16</v>
      </c>
      <c r="Z2" s="22">
        <v>17</v>
      </c>
      <c r="AA2" s="22">
        <v>18</v>
      </c>
      <c r="AB2" s="22">
        <v>19</v>
      </c>
      <c r="AC2" s="22">
        <v>20</v>
      </c>
      <c r="AD2" s="22">
        <v>21</v>
      </c>
      <c r="AE2" s="22">
        <v>22</v>
      </c>
      <c r="AF2" s="22">
        <v>23</v>
      </c>
      <c r="AG2" s="22">
        <v>24</v>
      </c>
      <c r="AH2" s="22">
        <v>25</v>
      </c>
      <c r="AI2" s="22">
        <v>26</v>
      </c>
      <c r="AJ2" s="22">
        <v>27</v>
      </c>
      <c r="AK2" s="22">
        <v>28</v>
      </c>
      <c r="AL2" s="22">
        <v>29</v>
      </c>
      <c r="AM2" s="22">
        <v>30</v>
      </c>
      <c r="AN2" s="22">
        <v>31</v>
      </c>
      <c r="AO2" s="22">
        <v>32</v>
      </c>
      <c r="AP2" s="22">
        <v>33</v>
      </c>
      <c r="AQ2" s="22">
        <v>34</v>
      </c>
      <c r="AR2" s="22">
        <v>35</v>
      </c>
      <c r="AS2" s="22">
        <v>36</v>
      </c>
      <c r="AT2" s="22">
        <v>37</v>
      </c>
      <c r="AU2" s="22">
        <v>38</v>
      </c>
      <c r="AV2" s="22">
        <v>39</v>
      </c>
      <c r="AW2" s="22">
        <v>40</v>
      </c>
      <c r="AX2" s="22">
        <v>41</v>
      </c>
      <c r="AY2" s="22">
        <v>42</v>
      </c>
      <c r="AZ2" s="22">
        <v>43</v>
      </c>
      <c r="BA2" s="22">
        <v>44</v>
      </c>
      <c r="BB2" s="22">
        <v>45</v>
      </c>
      <c r="BC2" s="22">
        <v>46</v>
      </c>
      <c r="BD2" s="22">
        <v>47</v>
      </c>
      <c r="BE2" s="22">
        <v>48</v>
      </c>
      <c r="BF2" s="22">
        <v>49</v>
      </c>
      <c r="BG2" s="22">
        <v>50</v>
      </c>
      <c r="BH2" s="22">
        <v>51</v>
      </c>
      <c r="BI2" s="22">
        <v>52</v>
      </c>
      <c r="BJ2" s="22">
        <v>53</v>
      </c>
      <c r="BK2" s="22">
        <v>54</v>
      </c>
      <c r="BL2" s="22">
        <v>55</v>
      </c>
      <c r="BM2" s="22">
        <v>56</v>
      </c>
      <c r="BN2" s="22">
        <v>57</v>
      </c>
      <c r="BO2" s="22">
        <v>58</v>
      </c>
      <c r="BP2" s="22">
        <v>59</v>
      </c>
      <c r="BQ2" s="22">
        <v>60</v>
      </c>
      <c r="BR2" s="22">
        <v>61</v>
      </c>
      <c r="BS2" s="22">
        <v>62</v>
      </c>
      <c r="BT2" s="22">
        <v>63</v>
      </c>
      <c r="BU2" s="22">
        <v>64</v>
      </c>
      <c r="BV2" s="22">
        <v>65</v>
      </c>
      <c r="BW2" s="22">
        <v>66</v>
      </c>
      <c r="BX2" s="22">
        <v>67</v>
      </c>
      <c r="BY2" s="22">
        <v>68</v>
      </c>
      <c r="BZ2" s="22">
        <v>69</v>
      </c>
      <c r="CA2" s="22">
        <v>70</v>
      </c>
      <c r="CB2" s="22">
        <v>71</v>
      </c>
      <c r="CC2" s="22">
        <v>72</v>
      </c>
      <c r="CD2" s="22">
        <v>73</v>
      </c>
      <c r="CE2" s="22">
        <v>74</v>
      </c>
      <c r="CF2" s="22">
        <v>75</v>
      </c>
      <c r="CG2" s="22">
        <v>76</v>
      </c>
      <c r="CH2" s="22">
        <v>77</v>
      </c>
      <c r="CI2" s="22">
        <v>78</v>
      </c>
      <c r="CJ2" s="22">
        <v>79</v>
      </c>
      <c r="CK2" s="22">
        <v>80</v>
      </c>
    </row>
    <row r="3" spans="1:89" ht="64.5" thickBot="1" thickTop="1">
      <c r="A3" s="85" t="s">
        <v>34</v>
      </c>
      <c r="B3" s="21" t="s">
        <v>33</v>
      </c>
      <c r="C3" s="43" t="s">
        <v>3</v>
      </c>
      <c r="D3" s="44" t="s">
        <v>22</v>
      </c>
      <c r="E3" s="123" t="s">
        <v>4</v>
      </c>
      <c r="F3" s="21" t="s">
        <v>1</v>
      </c>
      <c r="G3" s="67"/>
      <c r="H3" s="67"/>
      <c r="J3" s="22">
        <v>120</v>
      </c>
      <c r="K3" s="22">
        <v>108</v>
      </c>
      <c r="L3" s="22">
        <v>98</v>
      </c>
      <c r="M3" s="22">
        <v>90</v>
      </c>
      <c r="N3" s="22">
        <v>85</v>
      </c>
      <c r="O3" s="22">
        <v>82</v>
      </c>
      <c r="P3" s="22">
        <v>79</v>
      </c>
      <c r="Q3" s="22">
        <v>76</v>
      </c>
      <c r="R3" s="22">
        <v>74</v>
      </c>
      <c r="S3" s="22">
        <v>72</v>
      </c>
      <c r="T3" s="22">
        <v>70</v>
      </c>
      <c r="U3" s="22">
        <v>69</v>
      </c>
      <c r="V3" s="22">
        <v>68</v>
      </c>
      <c r="W3" s="22">
        <v>67</v>
      </c>
      <c r="X3" s="22">
        <v>66</v>
      </c>
      <c r="Y3" s="22">
        <v>65</v>
      </c>
      <c r="Z3" s="22">
        <v>64</v>
      </c>
      <c r="AA3" s="22">
        <v>63</v>
      </c>
      <c r="AB3" s="22">
        <v>62</v>
      </c>
      <c r="AC3" s="22">
        <v>61</v>
      </c>
      <c r="AD3" s="22">
        <v>60</v>
      </c>
      <c r="AE3" s="22">
        <v>59</v>
      </c>
      <c r="AF3" s="22">
        <v>58</v>
      </c>
      <c r="AG3" s="22">
        <v>57</v>
      </c>
      <c r="AH3" s="22">
        <v>56</v>
      </c>
      <c r="AI3" s="22">
        <v>55</v>
      </c>
      <c r="AJ3" s="22">
        <v>54</v>
      </c>
      <c r="AK3" s="22">
        <v>53</v>
      </c>
      <c r="AL3" s="22">
        <v>52</v>
      </c>
      <c r="AM3" s="22">
        <v>51</v>
      </c>
      <c r="AN3" s="22">
        <v>50</v>
      </c>
      <c r="AO3" s="22">
        <v>49</v>
      </c>
      <c r="AP3" s="22">
        <v>48</v>
      </c>
      <c r="AQ3" s="22">
        <v>47</v>
      </c>
      <c r="AR3" s="22">
        <v>46</v>
      </c>
      <c r="AS3" s="22">
        <v>45</v>
      </c>
      <c r="AT3" s="22">
        <v>44</v>
      </c>
      <c r="AU3" s="22">
        <v>43</v>
      </c>
      <c r="AV3" s="22">
        <v>42</v>
      </c>
      <c r="AW3" s="22">
        <v>41</v>
      </c>
      <c r="AX3" s="22">
        <v>40</v>
      </c>
      <c r="AY3" s="22">
        <v>39</v>
      </c>
      <c r="AZ3" s="22">
        <v>38</v>
      </c>
      <c r="BA3" s="22">
        <v>37</v>
      </c>
      <c r="BB3" s="22">
        <v>36</v>
      </c>
      <c r="BC3" s="22">
        <v>35</v>
      </c>
      <c r="BD3" s="22">
        <v>34</v>
      </c>
      <c r="BE3" s="22">
        <v>33</v>
      </c>
      <c r="BF3" s="22">
        <v>32</v>
      </c>
      <c r="BG3" s="22">
        <v>31</v>
      </c>
      <c r="BH3" s="22">
        <v>30</v>
      </c>
      <c r="BI3" s="22">
        <v>29</v>
      </c>
      <c r="BJ3" s="22">
        <v>28</v>
      </c>
      <c r="BK3" s="22">
        <v>27</v>
      </c>
      <c r="BL3" s="22">
        <v>26</v>
      </c>
      <c r="BM3" s="22">
        <v>25</v>
      </c>
      <c r="BN3" s="22">
        <v>24</v>
      </c>
      <c r="BO3" s="22">
        <v>23</v>
      </c>
      <c r="BP3" s="22">
        <v>22</v>
      </c>
      <c r="BQ3" s="22">
        <v>21</v>
      </c>
      <c r="BR3" s="22">
        <v>20</v>
      </c>
      <c r="BS3" s="22">
        <v>19</v>
      </c>
      <c r="BT3" s="22">
        <v>18</v>
      </c>
      <c r="BU3" s="22">
        <v>17</v>
      </c>
      <c r="BV3" s="22">
        <v>16</v>
      </c>
      <c r="BW3" s="22">
        <v>15</v>
      </c>
      <c r="BX3" s="22">
        <v>14</v>
      </c>
      <c r="BY3" s="22">
        <v>13</v>
      </c>
      <c r="BZ3" s="22">
        <v>12</v>
      </c>
      <c r="CA3" s="22">
        <v>11</v>
      </c>
      <c r="CB3" s="22">
        <v>10</v>
      </c>
      <c r="CC3" s="22">
        <v>9</v>
      </c>
      <c r="CD3" s="22">
        <v>8</v>
      </c>
      <c r="CE3" s="22">
        <v>7</v>
      </c>
      <c r="CF3" s="22">
        <v>6</v>
      </c>
      <c r="CG3" s="22">
        <v>5</v>
      </c>
      <c r="CH3" s="22">
        <v>4</v>
      </c>
      <c r="CI3" s="22">
        <v>3</v>
      </c>
      <c r="CJ3" s="22">
        <v>2</v>
      </c>
      <c r="CK3" s="22">
        <v>1</v>
      </c>
    </row>
    <row r="4" spans="1:11" ht="15.75">
      <c r="A4" s="51"/>
      <c r="B4" s="138" t="s">
        <v>218</v>
      </c>
      <c r="C4" s="10"/>
      <c r="D4" s="45"/>
      <c r="E4" s="124"/>
      <c r="F4" s="11"/>
      <c r="G4" s="52"/>
      <c r="H4" s="52"/>
      <c r="J4" s="56"/>
      <c r="K4" s="5"/>
    </row>
    <row r="5" spans="1:11" ht="15.75">
      <c r="A5" s="51" t="s">
        <v>247</v>
      </c>
      <c r="B5" s="10" t="s">
        <v>197</v>
      </c>
      <c r="C5" s="10" t="s">
        <v>124</v>
      </c>
      <c r="D5" s="45"/>
      <c r="E5" s="124">
        <v>1</v>
      </c>
      <c r="F5" s="223">
        <f>LOOKUP(E5,$J$2:$CK$2,$J$3:$CK$3)</f>
        <v>120</v>
      </c>
      <c r="G5" s="52"/>
      <c r="H5" s="52"/>
      <c r="J5" s="56"/>
      <c r="K5" s="5"/>
    </row>
    <row r="6" spans="1:11" ht="15.75">
      <c r="A6" s="224" t="str">
        <f>'гири  база  команд '!A34</f>
        <v>61м1</v>
      </c>
      <c r="B6" s="225" t="str">
        <f>VLOOKUP(A6,'гири  база  команд '!$A$4:$F187,5,FALSE)</f>
        <v>Абдулов Тимур</v>
      </c>
      <c r="C6" s="225" t="str">
        <f>VLOOKUP(A6,'гири  база  команд '!$A$4:$F187,6,FALSE)</f>
        <v>ГБУЗ Лопатинская районная больница</v>
      </c>
      <c r="D6" s="45"/>
      <c r="E6" s="124">
        <v>2</v>
      </c>
      <c r="F6" s="223">
        <f aca="true" t="shared" si="0" ref="F6:F34">LOOKUP(E6,$J$2:$CK$2,$J$3:$CK$3)</f>
        <v>108</v>
      </c>
      <c r="G6" s="52"/>
      <c r="H6" s="52"/>
      <c r="J6" s="56"/>
      <c r="K6" s="5"/>
    </row>
    <row r="7" spans="1:11" ht="15.75">
      <c r="A7" s="51" t="s">
        <v>248</v>
      </c>
      <c r="B7" s="225" t="str">
        <f>VLOOKUP(A7,'гири  база  команд '!$A$4:$F188,5,FALSE)</f>
        <v>Лиязев Виталий</v>
      </c>
      <c r="C7" s="225" t="str">
        <f>VLOOKUP(A7,'гири  база  команд '!$A$4:$F188,6,FALSE)</f>
        <v>ФГУП ФНПЦ "ПО "СТАРТ" им. М.В.Проценко" г. Заречный</v>
      </c>
      <c r="D7" s="45"/>
      <c r="E7" s="124">
        <v>3</v>
      </c>
      <c r="F7" s="223">
        <f t="shared" si="0"/>
        <v>98</v>
      </c>
      <c r="G7" s="52"/>
      <c r="H7" s="52"/>
      <c r="J7" s="56"/>
      <c r="K7" s="5"/>
    </row>
    <row r="8" spans="1:11" ht="15.75">
      <c r="A8" s="51"/>
      <c r="B8" s="138" t="s">
        <v>209</v>
      </c>
      <c r="C8" s="10"/>
      <c r="D8" s="45"/>
      <c r="E8" s="124"/>
      <c r="F8" s="11"/>
      <c r="G8" s="52"/>
      <c r="H8" s="52"/>
      <c r="J8" s="56"/>
      <c r="K8" s="5"/>
    </row>
    <row r="9" spans="1:11" ht="15.75">
      <c r="A9" s="51" t="str">
        <f>'гири  база  команд '!A25</f>
        <v>72,5м1</v>
      </c>
      <c r="B9" s="225" t="str">
        <f>VLOOKUP(A9,'гири  база  команд '!$A$4:$F190,5,FALSE)</f>
        <v>Ванин Александр</v>
      </c>
      <c r="C9" s="225" t="str">
        <f>VLOOKUP(A9,'гири  база  команд '!$A$4:$F190,6,FALSE)</f>
        <v>ОАО "Пензадизельмаш"г.Пенза, Перв-й район</v>
      </c>
      <c r="D9" s="45"/>
      <c r="E9" s="124">
        <v>1</v>
      </c>
      <c r="F9" s="223">
        <f t="shared" si="0"/>
        <v>120</v>
      </c>
      <c r="G9" s="52"/>
      <c r="H9" s="52"/>
      <c r="J9" s="56"/>
      <c r="K9" s="5"/>
    </row>
    <row r="10" spans="1:11" ht="15.75">
      <c r="A10" s="51" t="str">
        <f>'гири  база  команд '!A58</f>
        <v>72,5м2</v>
      </c>
      <c r="B10" s="225" t="str">
        <f>VLOOKUP(A10,'гири  база  команд '!$A$4:$F191,5,FALSE)</f>
        <v>Елисеев Максим</v>
      </c>
      <c r="C10" s="225" t="str">
        <f>VLOOKUP(A10,'гири  база  команд '!$A$4:$F191,6,FALSE)</f>
        <v>ОАО "Нижнеломовский ЭМЗ"</v>
      </c>
      <c r="D10" s="45"/>
      <c r="E10" s="124">
        <v>2</v>
      </c>
      <c r="F10" s="223">
        <f t="shared" si="0"/>
        <v>108</v>
      </c>
      <c r="G10" s="52"/>
      <c r="H10" s="52"/>
      <c r="J10" s="56"/>
      <c r="K10" s="5"/>
    </row>
    <row r="11" spans="1:11" ht="15.75">
      <c r="A11" s="51" t="str">
        <f>'гири  база  команд '!A22</f>
        <v>72м1</v>
      </c>
      <c r="B11" s="225" t="str">
        <f>VLOOKUP(A11,'гири  база  команд '!$A$4:$F192,5,FALSE)</f>
        <v>Абрамкин Валерий</v>
      </c>
      <c r="C11" s="225" t="str">
        <f>VLOOKUP(A11,'гири  база  команд '!$A$4:$F192,6,FALSE)</f>
        <v>ООО "Бековский сахарный завод"</v>
      </c>
      <c r="D11" s="45"/>
      <c r="E11" s="124">
        <v>3</v>
      </c>
      <c r="F11" s="223">
        <f t="shared" si="0"/>
        <v>98</v>
      </c>
      <c r="G11" s="52"/>
      <c r="H11" s="52"/>
      <c r="J11" s="56"/>
      <c r="K11" s="5"/>
    </row>
    <row r="12" spans="1:11" ht="15.75">
      <c r="A12" s="51" t="str">
        <f>'гири  база  команд '!A26</f>
        <v>72м2</v>
      </c>
      <c r="B12" s="225" t="str">
        <f>VLOOKUP(A12,'гири  база  команд '!$A$4:$F193,5,FALSE)</f>
        <v>Прытков Александр</v>
      </c>
      <c r="C12" s="225" t="str">
        <f>VLOOKUP(A12,'гири  база  команд '!$A$4:$F193,6,FALSE)</f>
        <v>ОАО "Пензадизельмаш"г.Пенза, Перв-й район</v>
      </c>
      <c r="D12" s="45"/>
      <c r="E12" s="124">
        <v>4</v>
      </c>
      <c r="F12" s="223">
        <f t="shared" si="0"/>
        <v>90</v>
      </c>
      <c r="G12" s="52"/>
      <c r="H12" s="52"/>
      <c r="J12" s="56"/>
      <c r="K12" s="5"/>
    </row>
    <row r="13" spans="1:11" ht="15.75">
      <c r="A13" s="51"/>
      <c r="B13" s="138" t="s">
        <v>210</v>
      </c>
      <c r="C13" s="10"/>
      <c r="D13" s="45"/>
      <c r="E13" s="124"/>
      <c r="F13" s="11"/>
      <c r="G13" s="52"/>
      <c r="H13" s="52"/>
      <c r="J13" s="56"/>
      <c r="K13" s="5"/>
    </row>
    <row r="14" spans="1:11" ht="15.75">
      <c r="A14" s="51" t="str">
        <f>'гири  база  команд '!A33</f>
        <v>74м1</v>
      </c>
      <c r="B14" s="225" t="str">
        <f>VLOOKUP(A14,'гири  база  команд '!$A$4:$F207,5,FALSE)</f>
        <v>Игнашкин Николай</v>
      </c>
      <c r="C14" s="225" t="str">
        <f>VLOOKUP(A14,'гири  база  команд '!$A$4:$F195,6,FALSE)</f>
        <v>ГБУЗ Лопатинская районная больница</v>
      </c>
      <c r="D14" s="45"/>
      <c r="E14" s="124">
        <v>1</v>
      </c>
      <c r="F14" s="223">
        <f t="shared" si="0"/>
        <v>120</v>
      </c>
      <c r="G14" s="52"/>
      <c r="H14" s="52"/>
      <c r="J14" s="56"/>
      <c r="K14" s="5"/>
    </row>
    <row r="15" spans="1:11" ht="15.75">
      <c r="A15" s="51" t="str">
        <f>'гири  база  команд '!A30</f>
        <v>77,8м1</v>
      </c>
      <c r="B15" s="225" t="str">
        <f>VLOOKUP(A15,'гири  база  команд '!$A$4:$F208,5,FALSE)</f>
        <v>Сущёв Михаил</v>
      </c>
      <c r="C15" s="225" t="str">
        <f>VLOOKUP(A15,'гири  база  команд '!$A$4:$F196,6,FALSE)</f>
        <v>Никольский</v>
      </c>
      <c r="D15" s="45"/>
      <c r="E15" s="124">
        <v>2</v>
      </c>
      <c r="F15" s="223">
        <f t="shared" si="0"/>
        <v>108</v>
      </c>
      <c r="G15" s="52"/>
      <c r="H15" s="52"/>
      <c r="J15" s="56"/>
      <c r="K15" s="5"/>
    </row>
    <row r="16" spans="1:11" ht="15.75">
      <c r="A16" s="51" t="str">
        <f>'гири  база  команд '!A38</f>
        <v>77,5м1</v>
      </c>
      <c r="B16" s="225" t="str">
        <f>VLOOKUP(A16,'гири  база  команд '!$A$4:$F209,5,FALSE)</f>
        <v>Пыльцов Кирилл</v>
      </c>
      <c r="C16" s="225" t="str">
        <f>VLOOKUP(A16,'гири  база  команд '!$A$4:$F197,6,FALSE)</f>
        <v>Тамалинский</v>
      </c>
      <c r="D16" s="45"/>
      <c r="E16" s="124">
        <v>3</v>
      </c>
      <c r="F16" s="223">
        <f t="shared" si="0"/>
        <v>98</v>
      </c>
      <c r="G16" s="52"/>
      <c r="H16" s="52"/>
      <c r="J16" s="56"/>
      <c r="K16" s="5"/>
    </row>
    <row r="17" spans="1:11" ht="15.75">
      <c r="A17" s="51"/>
      <c r="B17" s="138" t="s">
        <v>211</v>
      </c>
      <c r="C17" s="10"/>
      <c r="D17" s="45"/>
      <c r="E17" s="124"/>
      <c r="F17" s="11"/>
      <c r="G17" s="52"/>
      <c r="H17" s="52"/>
      <c r="J17" s="56"/>
      <c r="K17" s="5"/>
    </row>
    <row r="18" spans="1:11" ht="15.75">
      <c r="A18" s="51" t="str">
        <f>'гири  база  команд '!A5</f>
        <v>85м1</v>
      </c>
      <c r="B18" s="225" t="str">
        <f>VLOOKUP(A18,'гири  база  команд '!$A$4:$F179,5,FALSE)</f>
        <v>Фролков Юрий</v>
      </c>
      <c r="C18" s="225" t="str">
        <f>VLOOKUP(A18,'гири  база  команд '!$A$4:$F199,6,FALSE)</f>
        <v>ООО "Невский кондитер", Мокшанский</v>
      </c>
      <c r="D18" s="45"/>
      <c r="E18" s="124">
        <v>1</v>
      </c>
      <c r="F18" s="223">
        <f t="shared" si="0"/>
        <v>120</v>
      </c>
      <c r="G18" s="52"/>
      <c r="H18" s="52"/>
      <c r="J18" s="56"/>
      <c r="K18" s="5"/>
    </row>
    <row r="19" spans="1:11" ht="15.75">
      <c r="A19" s="51" t="str">
        <f>'гири  база  команд '!A6</f>
        <v>87,3м1</v>
      </c>
      <c r="B19" s="225" t="str">
        <f>VLOOKUP(A19,'гири  база  команд '!$A$4:$F180,5,FALSE)</f>
        <v>Мордвинцев Сергей</v>
      </c>
      <c r="C19" s="225" t="str">
        <f>VLOOKUP(A19,'гири  база  команд '!$A$4:$F200,6,FALSE)</f>
        <v>ООО "Невский кондитер", Мокшанский</v>
      </c>
      <c r="D19" s="45"/>
      <c r="E19" s="124">
        <v>2</v>
      </c>
      <c r="F19" s="223">
        <f t="shared" si="0"/>
        <v>108</v>
      </c>
      <c r="G19" s="52"/>
      <c r="H19" s="52"/>
      <c r="J19" s="56"/>
      <c r="K19" s="5"/>
    </row>
    <row r="20" spans="1:11" ht="15.75">
      <c r="A20" s="51" t="str">
        <f>'гири  база  команд '!A21</f>
        <v>90м1</v>
      </c>
      <c r="B20" s="225" t="str">
        <f>VLOOKUP(A20,'гири  база  команд '!$A$4:$F181,5,FALSE)</f>
        <v>Агафонов Борис</v>
      </c>
      <c r="C20" s="225" t="str">
        <f>VLOOKUP(A20,'гири  база  команд '!$A$4:$F201,6,FALSE)</f>
        <v>ООО "Бековский сахарный завод"</v>
      </c>
      <c r="D20" s="45"/>
      <c r="E20" s="124">
        <v>3</v>
      </c>
      <c r="F20" s="223">
        <f t="shared" si="0"/>
        <v>98</v>
      </c>
      <c r="G20" s="52"/>
      <c r="H20" s="52"/>
      <c r="J20" s="56"/>
      <c r="K20" s="5"/>
    </row>
    <row r="21" spans="1:11" ht="15.75">
      <c r="A21" s="51" t="str">
        <f>'гири  база  команд '!A17</f>
        <v>88,5м1</v>
      </c>
      <c r="B21" s="225" t="str">
        <f>VLOOKUP(A21,'гири  база  команд '!$A$4:$F182,5,FALSE)</f>
        <v>Надькин Николай</v>
      </c>
      <c r="C21" s="225" t="str">
        <f>VLOOKUP(A21,'гири  база  команд '!$A$4:$F202,6,FALSE)</f>
        <v>ООО "Бристоль", Шемышейский</v>
      </c>
      <c r="D21" s="45"/>
      <c r="E21" s="124">
        <v>4</v>
      </c>
      <c r="F21" s="223">
        <f t="shared" si="0"/>
        <v>90</v>
      </c>
      <c r="G21" s="52"/>
      <c r="H21" s="52"/>
      <c r="J21" s="56"/>
      <c r="K21" s="5"/>
    </row>
    <row r="22" spans="1:11" ht="15.75">
      <c r="A22" s="51" t="str">
        <f>'гири  база  команд '!A29</f>
        <v>87м1</v>
      </c>
      <c r="B22" s="225" t="str">
        <f>VLOOKUP(A22,'гири  база  команд '!$A$4:$F183,5,FALSE)</f>
        <v>Понявин Александр</v>
      </c>
      <c r="C22" s="225" t="str">
        <f>VLOOKUP(A22,'гири  база  команд '!$A$4:$F203,6,FALSE)</f>
        <v>Никольский</v>
      </c>
      <c r="D22" s="45"/>
      <c r="E22" s="124">
        <v>5</v>
      </c>
      <c r="F22" s="223">
        <f t="shared" si="0"/>
        <v>85</v>
      </c>
      <c r="G22" s="52"/>
      <c r="H22" s="52"/>
      <c r="J22" s="56"/>
      <c r="K22" s="5"/>
    </row>
    <row r="23" spans="1:11" ht="15.75">
      <c r="A23" s="51" t="str">
        <f>'гири  база  команд '!A42</f>
        <v>89,5м1</v>
      </c>
      <c r="B23" s="225" t="str">
        <f>VLOOKUP(A23,'гири  база  команд '!$A$4:$F184,5,FALSE)</f>
        <v>Телятников Алексей</v>
      </c>
      <c r="C23" s="225" t="str">
        <f>VLOOKUP(A23,'гири  база  команд '!$A$4:$F204,6,FALSE)</f>
        <v>ФГУП ФНПЦ "ПО "СТАРТ" им. М.В.Проценко" г. Заречный</v>
      </c>
      <c r="D23" s="45"/>
      <c r="E23" s="124">
        <v>6</v>
      </c>
      <c r="F23" s="223">
        <f t="shared" si="0"/>
        <v>82</v>
      </c>
      <c r="G23" s="52"/>
      <c r="H23" s="52"/>
      <c r="J23" s="56"/>
      <c r="K23" s="5"/>
    </row>
    <row r="24" spans="1:11" ht="15.75">
      <c r="A24" s="51" t="str">
        <f>'гири  база  команд '!A45</f>
        <v>81м1</v>
      </c>
      <c r="B24" s="225" t="str">
        <f>VLOOKUP(A24,'гири  база  команд '!$A$4:$F185,5,FALSE)</f>
        <v>Махов Евгений</v>
      </c>
      <c r="C24" s="225" t="str">
        <f>VLOOKUP(A24,'гири  база  команд '!$A$4:$F205,6,FALSE)</f>
        <v>АО "ПНИЭИ" г. Пенза</v>
      </c>
      <c r="D24" s="45"/>
      <c r="E24" s="124">
        <v>7</v>
      </c>
      <c r="F24" s="223">
        <f t="shared" si="0"/>
        <v>79</v>
      </c>
      <c r="G24" s="52"/>
      <c r="H24" s="52"/>
      <c r="J24" s="56"/>
      <c r="K24" s="5"/>
    </row>
    <row r="25" spans="1:11" ht="15.75">
      <c r="A25" s="51" t="str">
        <f>'гири  база  команд '!A54</f>
        <v>90м2</v>
      </c>
      <c r="B25" s="225" t="str">
        <f>VLOOKUP(A25,'гири  база  команд '!$A$4:$F186,5,FALSE)</f>
        <v>Лежнев Сергей</v>
      </c>
      <c r="C25" s="225" t="str">
        <f>VLOOKUP(A25,'гири  база  команд '!$A$4:$F206,6,FALSE)</f>
        <v>АО "Сердобский машиностроительный завод"</v>
      </c>
      <c r="D25" s="45"/>
      <c r="E25" s="124">
        <v>8</v>
      </c>
      <c r="F25" s="223">
        <f t="shared" si="0"/>
        <v>76</v>
      </c>
      <c r="G25" s="52"/>
      <c r="H25" s="52"/>
      <c r="J25" s="56"/>
      <c r="K25" s="5"/>
    </row>
    <row r="26" spans="1:11" ht="15.75">
      <c r="A26" s="51"/>
      <c r="B26" s="138" t="s">
        <v>212</v>
      </c>
      <c r="C26" s="10"/>
      <c r="D26" s="45"/>
      <c r="E26" s="124"/>
      <c r="F26" s="11"/>
      <c r="G26" s="52"/>
      <c r="H26" s="52"/>
      <c r="J26" s="56"/>
      <c r="K26" s="5"/>
    </row>
    <row r="27" spans="1:11" ht="15.75">
      <c r="A27" s="51" t="str">
        <f>'гири  база  команд '!A57</f>
        <v>96м1</v>
      </c>
      <c r="B27" s="225" t="str">
        <f>VLOOKUP(A27,'гири  база  команд '!$A$4:$F168,5,FALSE)</f>
        <v>Ляпков Александр</v>
      </c>
      <c r="C27" s="225" t="str">
        <f>VLOOKUP(A27,'гири  база  команд '!$A$4:$F168,6,FALSE)</f>
        <v>ОАО "Нижнеломовский ЭМЗ"</v>
      </c>
      <c r="D27" s="45"/>
      <c r="E27" s="124">
        <v>1</v>
      </c>
      <c r="F27" s="223">
        <f t="shared" si="0"/>
        <v>120</v>
      </c>
      <c r="G27" s="52"/>
      <c r="H27" s="52"/>
      <c r="J27" s="56"/>
      <c r="K27" s="5"/>
    </row>
    <row r="28" spans="1:11" ht="15.75">
      <c r="A28" s="51" t="str">
        <f>'гири  база  команд '!A49</f>
        <v>99,8м1</v>
      </c>
      <c r="B28" s="225" t="str">
        <f>VLOOKUP(A28,'гири  база  команд '!$A$4:$F169,5,FALSE)</f>
        <v>Целиков Николай</v>
      </c>
      <c r="C28" s="225" t="str">
        <f>VLOOKUP(A28,'гири  база  команд '!$A$4:$F169,6,FALSE)</f>
        <v>ГКУ ПО "кададинское лесничество", Сосновоборский</v>
      </c>
      <c r="D28" s="45"/>
      <c r="E28" s="124">
        <v>2</v>
      </c>
      <c r="F28" s="223">
        <f t="shared" si="0"/>
        <v>108</v>
      </c>
      <c r="G28" s="52"/>
      <c r="H28" s="52"/>
      <c r="J28" s="56"/>
      <c r="K28" s="5"/>
    </row>
    <row r="29" spans="1:11" ht="15.75">
      <c r="A29" s="51" t="str">
        <f>'гири  база  команд '!A53</f>
        <v>98,5м1</v>
      </c>
      <c r="B29" s="225" t="str">
        <f>VLOOKUP(A29,'гири  база  команд '!$A$4:$F170,5,FALSE)</f>
        <v>Кондраченко Дмитрий</v>
      </c>
      <c r="C29" s="225" t="str">
        <f>VLOOKUP(A29,'гири  база  команд '!$A$4:$F170,6,FALSE)</f>
        <v>АО "Сердобский машиностроительный завод"</v>
      </c>
      <c r="D29" s="45"/>
      <c r="E29" s="124">
        <v>3</v>
      </c>
      <c r="F29" s="223">
        <f t="shared" si="0"/>
        <v>98</v>
      </c>
      <c r="G29" s="52"/>
      <c r="H29" s="52"/>
      <c r="J29" s="56"/>
      <c r="K29" s="5"/>
    </row>
    <row r="30" spans="1:11" ht="15.75">
      <c r="A30" s="51" t="s">
        <v>214</v>
      </c>
      <c r="B30" s="225" t="str">
        <f>VLOOKUP(A30,'гири  база  команд '!$A$4:$F171,5,FALSE)</f>
        <v>Миронов Андрей</v>
      </c>
      <c r="C30" s="225" t="str">
        <f>VLOOKUP(A30,'гири  база  команд '!$A$4:$F171,6,FALSE)</f>
        <v>Тамалинский</v>
      </c>
      <c r="D30" s="45"/>
      <c r="E30" s="124">
        <v>4</v>
      </c>
      <c r="F30" s="223">
        <f t="shared" si="0"/>
        <v>90</v>
      </c>
      <c r="G30" s="52"/>
      <c r="H30" s="52"/>
      <c r="J30" s="56"/>
      <c r="K30" s="5"/>
    </row>
    <row r="31" spans="1:11" ht="15.75">
      <c r="A31" s="51" t="s">
        <v>213</v>
      </c>
      <c r="B31" s="225" t="str">
        <f>VLOOKUP(A31,'гири  база  команд '!$A$4:$F172,5,FALSE)</f>
        <v>Вишняков Александр</v>
      </c>
      <c r="C31" s="225" t="str">
        <f>VLOOKUP(A31,'гири  база  команд '!$A$4:$F172,6,FALSE)</f>
        <v>ООО "Бристоль", Шемышейский</v>
      </c>
      <c r="D31" s="45"/>
      <c r="E31" s="124">
        <v>5</v>
      </c>
      <c r="F31" s="223">
        <f t="shared" si="0"/>
        <v>85</v>
      </c>
      <c r="G31" s="52"/>
      <c r="H31" s="52"/>
      <c r="J31" s="56"/>
      <c r="K31" s="5"/>
    </row>
    <row r="32" spans="1:11" ht="15.75">
      <c r="A32" s="51"/>
      <c r="B32" s="138" t="s">
        <v>215</v>
      </c>
      <c r="C32" s="143"/>
      <c r="D32" s="45"/>
      <c r="E32" s="124"/>
      <c r="F32" s="11"/>
      <c r="G32" s="52"/>
      <c r="H32" s="52"/>
      <c r="J32" s="56"/>
      <c r="K32" s="5"/>
    </row>
    <row r="33" spans="1:11" ht="15.75">
      <c r="A33" s="51" t="s">
        <v>216</v>
      </c>
      <c r="B33" s="225" t="str">
        <f>VLOOKUP(A33,'гири  база  команд '!$A$4:$F185,5,FALSE)</f>
        <v>Горельников Роман</v>
      </c>
      <c r="C33" s="225" t="str">
        <f>VLOOKUP(A33,'гири  база  команд '!$A$4:$F174,6,FALSE)</f>
        <v>ООО КХ "Золотое" Малосердобинский район</v>
      </c>
      <c r="D33" s="45"/>
      <c r="E33" s="124">
        <v>1</v>
      </c>
      <c r="F33" s="223">
        <f t="shared" si="0"/>
        <v>120</v>
      </c>
      <c r="G33" s="52"/>
      <c r="H33" s="52"/>
      <c r="J33" s="56"/>
      <c r="K33" s="5"/>
    </row>
    <row r="34" spans="1:11" ht="15.75">
      <c r="A34" s="51" t="s">
        <v>251</v>
      </c>
      <c r="B34" s="225" t="str">
        <f>VLOOKUP(A34,'гири  база  команд '!$A$4:$F186,5,FALSE)</f>
        <v>Самышин Александр</v>
      </c>
      <c r="C34" s="225" t="str">
        <f>VLOOKUP(A34,'гири  база  команд '!$A$4:$F175,6,FALSE)</f>
        <v>ООО КХ "Золотое" Малосердобинский район</v>
      </c>
      <c r="D34" s="45"/>
      <c r="E34" s="124">
        <v>2</v>
      </c>
      <c r="F34" s="223">
        <f t="shared" si="0"/>
        <v>108</v>
      </c>
      <c r="G34" s="52"/>
      <c r="H34" s="52"/>
      <c r="J34" s="56"/>
      <c r="K34" s="5"/>
    </row>
    <row r="35" spans="1:8" ht="15.75">
      <c r="A35" s="51"/>
      <c r="B35" s="14" t="s">
        <v>252</v>
      </c>
      <c r="C35" s="14" t="s">
        <v>114</v>
      </c>
      <c r="D35" s="173"/>
      <c r="E35" s="124">
        <v>3</v>
      </c>
      <c r="F35" s="11"/>
      <c r="G35" s="5"/>
      <c r="H35" s="5"/>
    </row>
    <row r="36" spans="1:8" ht="15.75" hidden="1">
      <c r="A36" s="107"/>
      <c r="B36" s="107"/>
      <c r="C36" s="108"/>
      <c r="D36" s="82"/>
      <c r="E36" s="109"/>
      <c r="F36" s="11" t="e">
        <f>LOOKUP(E36,$J$2:$CK$2,$J$3:$CK$3)</f>
        <v>#N/A</v>
      </c>
      <c r="G36" s="67"/>
      <c r="H36" s="67"/>
    </row>
    <row r="37" spans="1:8" ht="15.75" hidden="1">
      <c r="A37" s="107"/>
      <c r="B37" s="107"/>
      <c r="C37" s="108"/>
      <c r="D37" s="82"/>
      <c r="E37" s="109"/>
      <c r="F37" s="11"/>
      <c r="G37" s="67"/>
      <c r="H37" s="67"/>
    </row>
    <row r="38" spans="1:8" s="6" customFormat="1" ht="18">
      <c r="A38" s="146"/>
      <c r="B38" s="155" t="s">
        <v>9</v>
      </c>
      <c r="C38" s="156" t="s">
        <v>44</v>
      </c>
      <c r="D38" s="149"/>
      <c r="E38" s="150"/>
      <c r="F38" s="50"/>
      <c r="G38" s="151"/>
      <c r="H38" s="151"/>
    </row>
    <row r="39" spans="1:8" ht="15.75">
      <c r="A39" s="146"/>
      <c r="B39" s="138" t="s">
        <v>218</v>
      </c>
      <c r="C39" s="148"/>
      <c r="D39" s="149"/>
      <c r="E39" s="150" t="s">
        <v>230</v>
      </c>
      <c r="F39" s="50"/>
      <c r="G39" s="151"/>
      <c r="H39" s="151"/>
    </row>
    <row r="40" spans="1:8" s="6" customFormat="1" ht="15.75">
      <c r="A40" s="33" t="str">
        <f>'гири  база  команд '!C32</f>
        <v>68ж1</v>
      </c>
      <c r="B40" s="227" t="str">
        <f>VLOOKUP(A40,'гири  база  команд '!$C$4:$F120,3,FALSE)</f>
        <v>Фадина Татьяна</v>
      </c>
      <c r="C40" s="226" t="str">
        <f>VLOOKUP(A40,'гири  база  команд '!$C$4:$F120,4,FALSE)</f>
        <v>ГБУЗ Лопатинская районная больница</v>
      </c>
      <c r="D40" s="83"/>
      <c r="E40" s="152">
        <v>1</v>
      </c>
      <c r="F40" s="223">
        <f>LOOKUP(E40,$J$2:$CK$2,$J$3:$CK$3)</f>
        <v>120</v>
      </c>
      <c r="G40" s="12"/>
      <c r="H40" s="12"/>
    </row>
    <row r="41" spans="1:8" s="6" customFormat="1" ht="15.75">
      <c r="A41" s="33" t="s">
        <v>217</v>
      </c>
      <c r="B41" s="227" t="str">
        <f>VLOOKUP(A41,'гири  база  команд '!$C$4:$F121,3,FALSE)</f>
        <v>Романова Юлия</v>
      </c>
      <c r="C41" s="226" t="str">
        <f>VLOOKUP(A41,'гири  база  команд '!$C$4:$F121,4,FALSE)</f>
        <v>Никольский</v>
      </c>
      <c r="D41" s="83"/>
      <c r="E41" s="152">
        <v>2</v>
      </c>
      <c r="F41" s="223">
        <f>LOOKUP(E41,$J$2:$CK$2,$J$3:$CK$3)</f>
        <v>108</v>
      </c>
      <c r="G41" s="12"/>
      <c r="H41" s="12"/>
    </row>
    <row r="42" spans="1:8" s="6" customFormat="1" ht="15.75">
      <c r="A42" s="33" t="s">
        <v>229</v>
      </c>
      <c r="B42" s="227" t="str">
        <f>VLOOKUP(A42,'гири  база  команд '!$C$4:$F122,3,FALSE)</f>
        <v>Феклистова Марина</v>
      </c>
      <c r="C42" s="226" t="str">
        <f>VLOOKUP(A42,'гири  база  команд '!$C$4:$F122,4,FALSE)</f>
        <v>МБОУ СОШ с. Ст.Черим, Камешкирский</v>
      </c>
      <c r="D42" s="83"/>
      <c r="E42" s="152">
        <v>3</v>
      </c>
      <c r="F42" s="223">
        <f>LOOKUP(E42,$J$2:$CK$2,$J$3:$CK$3)</f>
        <v>98</v>
      </c>
      <c r="G42" s="12"/>
      <c r="H42" s="12"/>
    </row>
    <row r="43" spans="1:8" s="6" customFormat="1" ht="15.75">
      <c r="A43" s="33" t="str">
        <f>'гири  база  команд '!C8</f>
        <v>53ж1</v>
      </c>
      <c r="B43" s="227" t="str">
        <f>VLOOKUP(A43,'гири  база  команд '!$C$4:$F123,3,FALSE)</f>
        <v>Аброськина Кристина</v>
      </c>
      <c r="C43" s="226" t="str">
        <f>VLOOKUP(A43,'гири  база  команд '!$C$4:$F123,4,FALSE)</f>
        <v>ООО КХ "Золотое" Малосердобинский район</v>
      </c>
      <c r="D43" s="83"/>
      <c r="E43" s="152">
        <v>4</v>
      </c>
      <c r="F43" s="223">
        <f>LOOKUP(E43,$J$2:$CK$2,$J$3:$CK$3)</f>
        <v>90</v>
      </c>
      <c r="G43" s="12"/>
      <c r="H43" s="12"/>
    </row>
    <row r="44" spans="1:8" s="6" customFormat="1" ht="31.5">
      <c r="A44" s="33"/>
      <c r="B44" s="144" t="s">
        <v>227</v>
      </c>
      <c r="C44" s="154" t="s">
        <v>114</v>
      </c>
      <c r="D44" s="83"/>
      <c r="E44" s="152"/>
      <c r="F44" s="50"/>
      <c r="G44" s="12"/>
      <c r="H44" s="12"/>
    </row>
    <row r="45" spans="1:8" ht="15.75">
      <c r="A45" s="33"/>
      <c r="B45" s="147" t="s">
        <v>219</v>
      </c>
      <c r="C45" s="154"/>
      <c r="D45" s="83"/>
      <c r="E45" s="152"/>
      <c r="F45" s="50"/>
      <c r="G45" s="52"/>
      <c r="H45" s="52"/>
    </row>
    <row r="46" spans="1:8" ht="26.25" customHeight="1">
      <c r="A46" s="33" t="s">
        <v>221</v>
      </c>
      <c r="B46" s="227" t="str">
        <f>VLOOKUP(A46,'гири  база  команд '!$C$4:$F127,3,FALSE)</f>
        <v>Авдонина Анна</v>
      </c>
      <c r="C46" s="226" t="str">
        <f>VLOOKUP(A46,'гири  база  команд '!$C$4:$F127,4,FALSE)</f>
        <v>ОАО "Пензадизельмаш"г.Пенза</v>
      </c>
      <c r="D46" s="83"/>
      <c r="E46" s="152">
        <v>1</v>
      </c>
      <c r="F46" s="223">
        <f>LOOKUP(E46,$J$2:$CK$2,$J$3:$CK$3)</f>
        <v>120</v>
      </c>
      <c r="G46" s="52"/>
      <c r="H46" s="52"/>
    </row>
    <row r="47" spans="1:8" ht="22.5" customHeight="1">
      <c r="A47" s="33" t="s">
        <v>220</v>
      </c>
      <c r="B47" s="227" t="str">
        <f>VLOOKUP(A47,'гири  база  команд '!$C$4:$F128,3,FALSE)</f>
        <v>Рыжова Людмила</v>
      </c>
      <c r="C47" s="226" t="str">
        <f>VLOOKUP(A47,'гири  база  команд '!$C$4:$F128,4,FALSE)</f>
        <v>ООО "Бековский сахарный завод"</v>
      </c>
      <c r="D47" s="83"/>
      <c r="E47" s="152">
        <v>2</v>
      </c>
      <c r="F47" s="223">
        <f>LOOKUP(E47,$J$2:$CK$2,$J$3:$CK$3)</f>
        <v>108</v>
      </c>
      <c r="G47" s="52"/>
      <c r="H47" s="52"/>
    </row>
    <row r="48" spans="1:6" ht="30.75" customHeight="1">
      <c r="A48" s="33" t="str">
        <f>'гири  база  команд '!C52</f>
        <v>100ж1</v>
      </c>
      <c r="B48" s="227" t="str">
        <f>VLOOKUP(A48,'гири  база  команд '!$C$4:$F129,3,FALSE)</f>
        <v>Тусеева Евгения</v>
      </c>
      <c r="C48" s="226" t="str">
        <f>VLOOKUP(A48,'гири  база  команд '!$C$4:$F129,4,FALSE)</f>
        <v>АО "Сердобский машиностроительный завод"</v>
      </c>
      <c r="D48" s="83"/>
      <c r="E48" s="152">
        <v>3</v>
      </c>
      <c r="F48" s="223">
        <f>LOOKUP(E48,$J$2:$CK$2,$J$3:$CK$3)</f>
        <v>98</v>
      </c>
    </row>
    <row r="49" spans="1:8" ht="43.5" customHeight="1">
      <c r="A49" s="33" t="str">
        <f>'гири  база  команд '!C40</f>
        <v>81ж1</v>
      </c>
      <c r="B49" s="227" t="str">
        <f>VLOOKUP(A49,'гири  база  команд '!$C$4:$F130,3,FALSE)</f>
        <v>Козеев Елена</v>
      </c>
      <c r="C49" s="226" t="str">
        <f>VLOOKUP(A49,'гири  база  команд '!$C$4:$F130,4,FALSE)</f>
        <v>ФГУП ФНПЦ "ПО "СТАРТ" им. М.В.Проценко" г. Заречный</v>
      </c>
      <c r="D49" s="83"/>
      <c r="E49" s="152">
        <v>4</v>
      </c>
      <c r="F49" s="223">
        <f>LOOKUP(E49,$J$2:$CK$2,$J$3:$CK$3)</f>
        <v>90</v>
      </c>
      <c r="G49" s="52"/>
      <c r="H49" s="52"/>
    </row>
  </sheetData>
  <sheetProtection password="BB9B" sheet="1"/>
  <printOptions/>
  <pageMargins left="0.7" right="0.7" top="0.75" bottom="0.75" header="0.3" footer="0.3"/>
  <pageSetup fitToHeight="1" fitToWidth="1" horizontalDpi="600" verticalDpi="600" orientation="landscape" paperSize="9" scale="57" r:id="rId1"/>
  <colBreaks count="5" manualBreakCount="5">
    <brk id="8" max="65535" man="1"/>
    <brk id="26" max="197" man="1"/>
    <brk id="44" max="197" man="1"/>
    <brk id="62" max="197" man="1"/>
    <brk id="80" max="1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87"/>
  <sheetViews>
    <sheetView zoomScalePageLayoutView="0" workbookViewId="0" topLeftCell="E25">
      <selection activeCell="G49" sqref="G49"/>
    </sheetView>
  </sheetViews>
  <sheetFormatPr defaultColWidth="9.140625" defaultRowHeight="12.75"/>
  <cols>
    <col min="1" max="1" width="8.140625" style="6" hidden="1" customWidth="1"/>
    <col min="2" max="2" width="9.140625" style="0" hidden="1" customWidth="1"/>
    <col min="3" max="3" width="7.7109375" style="6" hidden="1" customWidth="1"/>
    <col min="4" max="4" width="7.8515625" style="49" hidden="1" customWidth="1"/>
    <col min="5" max="5" width="27.140625" style="0" customWidth="1"/>
    <col min="6" max="6" width="17.28125" style="0" customWidth="1"/>
    <col min="7" max="7" width="12.7109375" style="0" bestFit="1" customWidth="1"/>
    <col min="8" max="9" width="12.7109375" style="0" hidden="1" customWidth="1"/>
    <col min="10" max="10" width="12.7109375" style="0" customWidth="1"/>
    <col min="11" max="11" width="21.57421875" style="0" customWidth="1"/>
  </cols>
  <sheetData>
    <row r="1" spans="5:6" ht="15.75">
      <c r="E1" s="7" t="s">
        <v>41</v>
      </c>
      <c r="F1" s="7"/>
    </row>
    <row r="2" spans="1:6" ht="20.25">
      <c r="A2" s="34"/>
      <c r="B2" s="37" t="s">
        <v>40</v>
      </c>
      <c r="C2" s="34"/>
      <c r="D2" s="91"/>
      <c r="E2" s="20" t="s">
        <v>32</v>
      </c>
      <c r="F2" s="20"/>
    </row>
    <row r="3" spans="1:11" ht="79.5" thickBot="1">
      <c r="A3" s="69" t="s">
        <v>55</v>
      </c>
      <c r="B3" s="70" t="s">
        <v>38</v>
      </c>
      <c r="C3" s="69" t="s">
        <v>56</v>
      </c>
      <c r="D3" s="92" t="s">
        <v>39</v>
      </c>
      <c r="E3" s="71" t="s">
        <v>33</v>
      </c>
      <c r="F3" s="71" t="s">
        <v>0</v>
      </c>
      <c r="G3" s="71" t="s">
        <v>1</v>
      </c>
      <c r="H3" s="71"/>
      <c r="I3" s="71"/>
      <c r="J3" s="81" t="s">
        <v>16</v>
      </c>
      <c r="K3" s="71" t="s">
        <v>82</v>
      </c>
    </row>
    <row r="4" spans="1:11" ht="16.5" thickTop="1">
      <c r="A4" s="72" t="str">
        <f>B4&amp;COUNTIF($B$4:B4,B4)</f>
        <v>0</v>
      </c>
      <c r="B4" s="73"/>
      <c r="C4" s="74" t="str">
        <f>D4&amp;COUNTIF($D$4:D4,D4)</f>
        <v>0</v>
      </c>
      <c r="D4" s="75"/>
      <c r="E4" s="75"/>
      <c r="F4" s="75"/>
      <c r="G4" s="75"/>
      <c r="H4" s="74"/>
      <c r="I4" s="74"/>
      <c r="J4" s="76"/>
      <c r="K4" s="77"/>
    </row>
    <row r="5" spans="1:11" ht="15.75">
      <c r="A5" s="78" t="str">
        <f>B5&amp;COUNTIF($B$4:B5,B5)</f>
        <v>85м1</v>
      </c>
      <c r="B5" s="35" t="s">
        <v>65</v>
      </c>
      <c r="C5" s="33" t="str">
        <f>D5&amp;COUNTIF($D$4:D5,D5)</f>
        <v>0</v>
      </c>
      <c r="D5" s="68"/>
      <c r="E5" s="33" t="s">
        <v>159</v>
      </c>
      <c r="F5" s="33" t="s">
        <v>158</v>
      </c>
      <c r="G5" s="227">
        <f>VLOOKUP(A5,'гири лич  '!$A$4:$F29,6,FALSE)</f>
        <v>120</v>
      </c>
      <c r="H5" s="33"/>
      <c r="I5" s="33"/>
      <c r="J5" s="10"/>
      <c r="K5" s="46"/>
    </row>
    <row r="6" spans="1:11" ht="16.5" customHeight="1" thickBot="1">
      <c r="A6" s="78" t="str">
        <f>B6&amp;COUNTIF($B$4:B6,B6)</f>
        <v>87,3м1</v>
      </c>
      <c r="B6" s="35" t="s">
        <v>160</v>
      </c>
      <c r="C6" s="33" t="str">
        <f>D6&amp;COUNTIF($D$4:D6,D6)</f>
        <v>0</v>
      </c>
      <c r="D6" s="68"/>
      <c r="E6" s="33" t="s">
        <v>161</v>
      </c>
      <c r="F6" s="33" t="s">
        <v>158</v>
      </c>
      <c r="G6" s="227">
        <f>VLOOKUP(A6,'гири лич  '!$A$4:$F30,6,FALSE)</f>
        <v>108</v>
      </c>
      <c r="H6" s="33"/>
      <c r="I6" s="33"/>
      <c r="J6" s="10"/>
      <c r="K6" s="46"/>
    </row>
    <row r="7" spans="1:11" s="63" customFormat="1" ht="20.25" thickBot="1" thickTop="1">
      <c r="A7" s="79" t="str">
        <f>B7&amp;COUNTIF($B$4:B7,B7)</f>
        <v>0</v>
      </c>
      <c r="B7" s="61"/>
      <c r="C7" s="61" t="str">
        <f>D7&amp;COUNTIF($D$4:D7,D7)</f>
        <v>0</v>
      </c>
      <c r="D7" s="93"/>
      <c r="E7" s="61"/>
      <c r="F7" s="61"/>
      <c r="G7" s="61"/>
      <c r="H7" s="64">
        <f>I7*10</f>
        <v>22810</v>
      </c>
      <c r="I7" s="61" t="str">
        <f>J7&amp;COUNTIF($J7:J$7,J7)</f>
        <v>2281</v>
      </c>
      <c r="J7" s="62">
        <f>SUM(G4:G6)</f>
        <v>228</v>
      </c>
      <c r="K7" s="118" t="s">
        <v>158</v>
      </c>
    </row>
    <row r="8" spans="1:11" ht="16.5" thickTop="1">
      <c r="A8" s="72" t="str">
        <f>B8&amp;COUNTIF($B$4:B8,B8)</f>
        <v>0</v>
      </c>
      <c r="B8" s="73"/>
      <c r="C8" s="74" t="str">
        <f>D8&amp;COUNTIF($D$4:D8,D8)</f>
        <v>53ж1</v>
      </c>
      <c r="D8" s="75" t="s">
        <v>165</v>
      </c>
      <c r="E8" s="75" t="s">
        <v>60</v>
      </c>
      <c r="F8" s="75" t="s">
        <v>114</v>
      </c>
      <c r="G8" s="228">
        <f>VLOOKUP(C8,'гири лич  '!$A$40:$F$49,6,FALSE)</f>
        <v>90</v>
      </c>
      <c r="H8" s="74"/>
      <c r="I8" s="74"/>
      <c r="J8" s="76"/>
      <c r="K8" s="77"/>
    </row>
    <row r="9" spans="1:11" ht="15.75">
      <c r="A9" s="78" t="str">
        <f>B9&amp;COUNTIF($B$4:B9,B9)</f>
        <v>106,7м1</v>
      </c>
      <c r="B9" s="35" t="s">
        <v>162</v>
      </c>
      <c r="C9" s="33" t="str">
        <f>D9&amp;COUNTIF($D$4:D9,D9)</f>
        <v>0</v>
      </c>
      <c r="D9" s="68"/>
      <c r="E9" s="33" t="s">
        <v>68</v>
      </c>
      <c r="F9" s="33" t="str">
        <f>K11</f>
        <v>ООО КХ "Золотое" Малосердобинский район</v>
      </c>
      <c r="G9" s="227">
        <f>VLOOKUP(A9,'гири лич  '!$A$4:$F38,6,FALSE)</f>
        <v>120</v>
      </c>
      <c r="H9" s="33"/>
      <c r="I9" s="33"/>
      <c r="J9" s="10"/>
      <c r="K9" s="46"/>
    </row>
    <row r="10" spans="1:11" ht="15.75">
      <c r="A10" s="78" t="str">
        <f>B10&amp;COUNTIF($B$4:B10,B10)</f>
        <v>125м1</v>
      </c>
      <c r="B10" s="35" t="s">
        <v>250</v>
      </c>
      <c r="C10" s="33" t="str">
        <f>D10&amp;COUNTIF($D$4:D10,D10)</f>
        <v>0</v>
      </c>
      <c r="D10" s="68"/>
      <c r="E10" s="33" t="s">
        <v>249</v>
      </c>
      <c r="F10" s="33" t="s">
        <v>114</v>
      </c>
      <c r="G10" s="227">
        <f>VLOOKUP(A10,'гири лич  '!$A$4:$F39,6,FALSE)</f>
        <v>108</v>
      </c>
      <c r="H10" s="33"/>
      <c r="I10" s="33"/>
      <c r="J10" s="10"/>
      <c r="K10" s="46"/>
    </row>
    <row r="11" spans="1:11" ht="19.5" thickBot="1">
      <c r="A11" s="79" t="str">
        <f>B11&amp;COUNTIF($B$4:B11,B11)</f>
        <v>0</v>
      </c>
      <c r="B11" s="61"/>
      <c r="C11" s="61" t="str">
        <f>D11&amp;COUNTIF($D$4:D11,D11)</f>
        <v>0</v>
      </c>
      <c r="D11" s="93"/>
      <c r="E11" s="61"/>
      <c r="F11" s="61"/>
      <c r="G11" s="61"/>
      <c r="H11" s="64">
        <f>I11*10</f>
        <v>31810</v>
      </c>
      <c r="I11" s="61" t="str">
        <f>J11&amp;COUNTIF($J$7:J11,J11)</f>
        <v>3181</v>
      </c>
      <c r="J11" s="62">
        <f>SUM(G8:G10)</f>
        <v>318</v>
      </c>
      <c r="K11" s="136" t="s">
        <v>114</v>
      </c>
    </row>
    <row r="12" spans="1:11" ht="16.5" thickTop="1">
      <c r="A12" s="72" t="str">
        <f>B12&amp;COUNTIF($B$4:B12,B12)</f>
        <v>0</v>
      </c>
      <c r="B12" s="73"/>
      <c r="C12" s="74" t="str">
        <f>D12&amp;COUNTIF($D$4:D12,D12)</f>
        <v>0</v>
      </c>
      <c r="D12" s="75"/>
      <c r="E12" s="75"/>
      <c r="F12" s="75"/>
      <c r="G12" s="75"/>
      <c r="H12" s="74"/>
      <c r="I12" s="74"/>
      <c r="J12" s="76"/>
      <c r="K12" s="77"/>
    </row>
    <row r="13" spans="1:11" ht="15.75">
      <c r="A13" s="78" t="str">
        <f>B13&amp;COUNTIF($B$4:B13,B13)</f>
        <v>0</v>
      </c>
      <c r="B13" s="35"/>
      <c r="C13" s="33" t="str">
        <f>D13&amp;COUNTIF($D$4:D13,D13)</f>
        <v>0</v>
      </c>
      <c r="D13" s="68"/>
      <c r="E13" s="33" t="s">
        <v>163</v>
      </c>
      <c r="F13" s="33"/>
      <c r="G13" s="33"/>
      <c r="H13" s="33"/>
      <c r="I13" s="33"/>
      <c r="J13" s="10"/>
      <c r="K13" s="46"/>
    </row>
    <row r="14" spans="1:11" ht="15.75">
      <c r="A14" s="78" t="str">
        <f>B14&amp;COUNTIF($B$4:B14,B14)</f>
        <v>0</v>
      </c>
      <c r="B14" s="35"/>
      <c r="C14" s="33" t="str">
        <f>D14&amp;COUNTIF($D$4:D14,D14)</f>
        <v>0</v>
      </c>
      <c r="D14" s="68"/>
      <c r="E14" s="33"/>
      <c r="F14" s="33"/>
      <c r="G14" s="33"/>
      <c r="H14" s="33"/>
      <c r="I14" s="33"/>
      <c r="J14" s="10"/>
      <c r="K14" s="46"/>
    </row>
    <row r="15" spans="1:11" ht="19.5" thickBot="1">
      <c r="A15" s="79" t="str">
        <f>B15&amp;COUNTIF($B$4:B15,B15)</f>
        <v>0</v>
      </c>
      <c r="B15" s="61"/>
      <c r="C15" s="61" t="str">
        <f>D15&amp;COUNTIF($D$4:D15,D15)</f>
        <v>0</v>
      </c>
      <c r="D15" s="93"/>
      <c r="E15" s="61"/>
      <c r="F15" s="61"/>
      <c r="G15" s="61"/>
      <c r="H15" s="64">
        <f>I15*10</f>
        <v>10</v>
      </c>
      <c r="I15" s="61" t="str">
        <f>J15&amp;COUNTIF($J$7:J15,J15)</f>
        <v>01</v>
      </c>
      <c r="J15" s="62">
        <f>SUM(G12:G14)</f>
        <v>0</v>
      </c>
      <c r="K15" s="80" t="s">
        <v>10</v>
      </c>
    </row>
    <row r="16" spans="1:11" ht="16.5" thickTop="1">
      <c r="A16" s="72" t="str">
        <f>B16&amp;COUNTIF($B$4:B16,B16)</f>
        <v>0</v>
      </c>
      <c r="B16" s="73"/>
      <c r="C16" s="74" t="str">
        <f>D16&amp;COUNTIF($D$4:D16,D16)</f>
        <v>0</v>
      </c>
      <c r="D16" s="75"/>
      <c r="E16" s="75"/>
      <c r="F16" s="75"/>
      <c r="G16" s="75"/>
      <c r="H16" s="74"/>
      <c r="I16" s="74"/>
      <c r="J16" s="76"/>
      <c r="K16" s="77"/>
    </row>
    <row r="17" spans="1:11" ht="15.75">
      <c r="A17" s="78" t="str">
        <f>B17&amp;COUNTIF($B$4:B17,B17)</f>
        <v>88,5м1</v>
      </c>
      <c r="B17" s="35" t="s">
        <v>164</v>
      </c>
      <c r="C17" s="33" t="str">
        <f>D17&amp;COUNTIF($D$4:D17,D17)</f>
        <v>0</v>
      </c>
      <c r="D17" s="68"/>
      <c r="E17" s="33" t="s">
        <v>71</v>
      </c>
      <c r="F17" s="33" t="str">
        <f>K19</f>
        <v>ООО "Бристоль", Шемышейский</v>
      </c>
      <c r="G17" s="227">
        <f>VLOOKUP(A17,'гири лич  '!$A$4:$F46,6,FALSE)</f>
        <v>90</v>
      </c>
      <c r="H17" s="33"/>
      <c r="I17" s="33"/>
      <c r="J17" s="10"/>
      <c r="K17" s="46"/>
    </row>
    <row r="18" spans="1:11" ht="15.75">
      <c r="A18" s="78" t="str">
        <f>B18&amp;COUNTIF($B$4:B18,B18)</f>
        <v>102м1</v>
      </c>
      <c r="B18" s="35" t="s">
        <v>166</v>
      </c>
      <c r="C18" s="33" t="str">
        <f>D18&amp;COUNTIF($D$4:D18,D18)</f>
        <v>0</v>
      </c>
      <c r="D18" s="68"/>
      <c r="E18" s="33" t="s">
        <v>69</v>
      </c>
      <c r="F18" s="33" t="s">
        <v>222</v>
      </c>
      <c r="G18" s="227">
        <f>VLOOKUP(A18,'гири лич  '!$A$4:$F47,6,FALSE)</f>
        <v>85</v>
      </c>
      <c r="H18" s="33"/>
      <c r="I18" s="33"/>
      <c r="J18" s="10"/>
      <c r="K18" s="46"/>
    </row>
    <row r="19" spans="1:11" ht="19.5" thickBot="1">
      <c r="A19" s="79" t="str">
        <f>B19&amp;COUNTIF($B$4:B19,B19)</f>
        <v>0</v>
      </c>
      <c r="B19" s="61"/>
      <c r="C19" s="61" t="str">
        <f>D19&amp;COUNTIF($D$4:D19,D19)</f>
        <v>0</v>
      </c>
      <c r="D19" s="93"/>
      <c r="E19" s="61"/>
      <c r="F19" s="61"/>
      <c r="G19" s="61"/>
      <c r="H19" s="64">
        <f>I19*10</f>
        <v>17510</v>
      </c>
      <c r="I19" s="61" t="str">
        <f>J19&amp;COUNTIF($J$7:J19,J19)</f>
        <v>1751</v>
      </c>
      <c r="J19" s="62">
        <f>SUM(G16:G18)</f>
        <v>175</v>
      </c>
      <c r="K19" s="80" t="s">
        <v>222</v>
      </c>
    </row>
    <row r="20" spans="1:11" ht="16.5" thickTop="1">
      <c r="A20" s="72" t="str">
        <f>B20&amp;COUNTIF($B$4:B20,B20)</f>
        <v>0</v>
      </c>
      <c r="B20" s="73"/>
      <c r="C20" s="74" t="str">
        <f>D20&amp;COUNTIF($D$4:D20,D20)</f>
        <v>101,5ж1</v>
      </c>
      <c r="D20" s="75" t="s">
        <v>167</v>
      </c>
      <c r="E20" s="75" t="s">
        <v>168</v>
      </c>
      <c r="F20" s="75" t="str">
        <f>K23</f>
        <v>ООО "Бековский сахарный завод"</v>
      </c>
      <c r="G20" s="228">
        <f>VLOOKUP(C20,'гири лич  '!$A$40:$F$49,6,FALSE)</f>
        <v>108</v>
      </c>
      <c r="H20" s="74"/>
      <c r="I20" s="74"/>
      <c r="J20" s="76"/>
      <c r="K20" s="77"/>
    </row>
    <row r="21" spans="1:11" ht="15.75">
      <c r="A21" s="78" t="str">
        <f>B21&amp;COUNTIF($B$4:B21,B21)</f>
        <v>90м1</v>
      </c>
      <c r="B21" s="35" t="s">
        <v>169</v>
      </c>
      <c r="C21" s="33" t="str">
        <f>D21&amp;COUNTIF($D$4:D21,D21)</f>
        <v>0</v>
      </c>
      <c r="D21" s="68"/>
      <c r="E21" s="33" t="s">
        <v>66</v>
      </c>
      <c r="F21" s="33" t="s">
        <v>110</v>
      </c>
      <c r="G21" s="227">
        <f>VLOOKUP(A21,'гири лич  '!$A$4:$F49,6,FALSE)</f>
        <v>98</v>
      </c>
      <c r="H21" s="33"/>
      <c r="I21" s="33"/>
      <c r="J21" s="10"/>
      <c r="K21" s="46"/>
    </row>
    <row r="22" spans="1:11" ht="15.75">
      <c r="A22" s="78" t="str">
        <f>B22&amp;COUNTIF($B$4:B22,B22)</f>
        <v>72м1</v>
      </c>
      <c r="B22" s="35" t="s">
        <v>170</v>
      </c>
      <c r="C22" s="33" t="str">
        <f>D22&amp;COUNTIF($D$4:D22,D22)</f>
        <v>0</v>
      </c>
      <c r="D22" s="68"/>
      <c r="E22" s="33" t="s">
        <v>70</v>
      </c>
      <c r="F22" s="33" t="s">
        <v>110</v>
      </c>
      <c r="G22" s="227">
        <f>VLOOKUP(A22,'гири лич  '!$A$4:$F50,6,FALSE)</f>
        <v>98</v>
      </c>
      <c r="H22" s="33"/>
      <c r="I22" s="33"/>
      <c r="J22" s="10"/>
      <c r="K22" s="46"/>
    </row>
    <row r="23" spans="1:11" ht="19.5" thickBot="1">
      <c r="A23" s="79" t="str">
        <f>B23&amp;COUNTIF($B$4:B23,B23)</f>
        <v>0</v>
      </c>
      <c r="B23" s="61"/>
      <c r="C23" s="61" t="str">
        <f>D23&amp;COUNTIF($D$4:D23,D23)</f>
        <v>0</v>
      </c>
      <c r="D23" s="93"/>
      <c r="E23" s="61"/>
      <c r="F23" s="61"/>
      <c r="G23" s="61"/>
      <c r="H23" s="64">
        <f>I23*10</f>
        <v>30410</v>
      </c>
      <c r="I23" s="61" t="str">
        <f>J23&amp;COUNTIF($J$7:J23,J23)</f>
        <v>3041</v>
      </c>
      <c r="J23" s="62">
        <f>SUM(G20:G22)</f>
        <v>304</v>
      </c>
      <c r="K23" s="136" t="s">
        <v>110</v>
      </c>
    </row>
    <row r="24" spans="1:11" ht="16.5" thickTop="1">
      <c r="A24" s="72" t="str">
        <f>B24&amp;COUNTIF($B$4:B24,B24)</f>
        <v>0</v>
      </c>
      <c r="B24" s="73"/>
      <c r="C24" s="74" t="str">
        <f>D24&amp;COUNTIF($D$4:D24,D24)</f>
        <v>77ж1</v>
      </c>
      <c r="D24" s="75" t="s">
        <v>171</v>
      </c>
      <c r="E24" s="75" t="s">
        <v>172</v>
      </c>
      <c r="F24" s="75" t="str">
        <f>K27</f>
        <v>ОАО "Пензадизельмаш"г.Пенза</v>
      </c>
      <c r="G24" s="228">
        <f>VLOOKUP(C24,'гири лич  '!$A$40:$F$49,6,FALSE)</f>
        <v>120</v>
      </c>
      <c r="H24" s="74"/>
      <c r="I24" s="74"/>
      <c r="J24" s="76"/>
      <c r="K24" s="77"/>
    </row>
    <row r="25" spans="1:11" ht="15.75">
      <c r="A25" s="78" t="str">
        <f>B25&amp;COUNTIF($B$4:B25,B25)</f>
        <v>72,5м1</v>
      </c>
      <c r="B25" s="35" t="s">
        <v>173</v>
      </c>
      <c r="C25" s="33" t="str">
        <f>D25&amp;COUNTIF($D$4:D25,D25)</f>
        <v>0</v>
      </c>
      <c r="D25" s="68"/>
      <c r="E25" s="33" t="s">
        <v>174</v>
      </c>
      <c r="F25" s="33" t="s">
        <v>119</v>
      </c>
      <c r="G25" s="227">
        <f>VLOOKUP(A25,'гири лич  '!$A$4:$F49,6,FALSE)</f>
        <v>120</v>
      </c>
      <c r="H25" s="33"/>
      <c r="I25" s="33"/>
      <c r="J25" s="10"/>
      <c r="K25" s="46"/>
    </row>
    <row r="26" spans="1:11" ht="15.75">
      <c r="A26" s="78" t="str">
        <f>B26&amp;COUNTIF($B$4:B26,B26)</f>
        <v>72м2</v>
      </c>
      <c r="B26" s="35" t="s">
        <v>170</v>
      </c>
      <c r="C26" s="33" t="str">
        <f>D26&amp;COUNTIF($D$4:D26,D26)</f>
        <v>0</v>
      </c>
      <c r="D26" s="68"/>
      <c r="E26" s="33" t="s">
        <v>175</v>
      </c>
      <c r="F26" s="33" t="s">
        <v>119</v>
      </c>
      <c r="G26" s="227">
        <f>VLOOKUP(A26,'гири лич  '!$A$4:$F50,6,FALSE)</f>
        <v>90</v>
      </c>
      <c r="H26" s="33"/>
      <c r="I26" s="33"/>
      <c r="J26" s="10"/>
      <c r="K26" s="46"/>
    </row>
    <row r="27" spans="1:11" ht="19.5" thickBot="1">
      <c r="A27" s="79" t="str">
        <f>B27&amp;COUNTIF($B$4:B27,B27)</f>
        <v>0</v>
      </c>
      <c r="B27" s="61"/>
      <c r="C27" s="61" t="str">
        <f>D27&amp;COUNTIF($D$4:D27,D27)</f>
        <v>0</v>
      </c>
      <c r="D27" s="93"/>
      <c r="E27" s="61"/>
      <c r="F27" s="61"/>
      <c r="G27" s="61"/>
      <c r="H27" s="64">
        <f>I27*10</f>
        <v>33010</v>
      </c>
      <c r="I27" s="61" t="str">
        <f>J27&amp;COUNTIF($J$7:J27,J27)</f>
        <v>3301</v>
      </c>
      <c r="J27" s="62">
        <f>SUM(G24:G26)</f>
        <v>330</v>
      </c>
      <c r="K27" s="136" t="s">
        <v>239</v>
      </c>
    </row>
    <row r="28" spans="1:11" ht="16.5" thickTop="1">
      <c r="A28" s="72" t="str">
        <f>B28&amp;COUNTIF($B$4:B28,B28)</f>
        <v>0</v>
      </c>
      <c r="B28" s="73"/>
      <c r="C28" s="74" t="str">
        <f>D28&amp;COUNTIF($D$4:D28,D28)</f>
        <v>55ж1</v>
      </c>
      <c r="D28" s="75" t="s">
        <v>176</v>
      </c>
      <c r="E28" s="75" t="s">
        <v>61</v>
      </c>
      <c r="F28" s="75" t="str">
        <f>K31</f>
        <v>Никольский</v>
      </c>
      <c r="G28" s="228">
        <f>VLOOKUP(C28,'гири лич  '!$A$40:$F$49,6,FALSE)</f>
        <v>108</v>
      </c>
      <c r="H28" s="74"/>
      <c r="I28" s="74"/>
      <c r="J28" s="76"/>
      <c r="K28" s="77"/>
    </row>
    <row r="29" spans="1:11" ht="15.75">
      <c r="A29" s="78" t="str">
        <f>B29&amp;COUNTIF($B$4:B29,B29)</f>
        <v>87м1</v>
      </c>
      <c r="B29" s="35" t="s">
        <v>177</v>
      </c>
      <c r="C29" s="33" t="str">
        <f>D29&amp;COUNTIF($D$4:D29,D29)</f>
        <v>0</v>
      </c>
      <c r="D29" s="68"/>
      <c r="E29" s="33" t="s">
        <v>178</v>
      </c>
      <c r="F29" s="33" t="s">
        <v>20</v>
      </c>
      <c r="G29" s="227">
        <f>VLOOKUP(A29,'гири лич  '!$A$4:$F53,6,FALSE)</f>
        <v>85</v>
      </c>
      <c r="H29" s="33"/>
      <c r="I29" s="33"/>
      <c r="J29" s="10"/>
      <c r="K29" s="46"/>
    </row>
    <row r="30" spans="1:11" ht="15.75">
      <c r="A30" s="78" t="str">
        <f>B30&amp;COUNTIF($B$4:B30,B30)</f>
        <v>77,8м1</v>
      </c>
      <c r="B30" s="35" t="s">
        <v>179</v>
      </c>
      <c r="C30" s="33" t="str">
        <f>D30&amp;COUNTIF($D$4:D30,D30)</f>
        <v>0</v>
      </c>
      <c r="D30" s="68"/>
      <c r="E30" s="33" t="s">
        <v>180</v>
      </c>
      <c r="F30" s="33" t="s">
        <v>20</v>
      </c>
      <c r="G30" s="227">
        <f>VLOOKUP(A30,'гири лич  '!$A$4:$F54,6,FALSE)</f>
        <v>108</v>
      </c>
      <c r="H30" s="33"/>
      <c r="I30" s="33"/>
      <c r="J30" s="10"/>
      <c r="K30" s="46"/>
    </row>
    <row r="31" spans="1:11" ht="19.5" thickBot="1">
      <c r="A31" s="79" t="str">
        <f>B31&amp;COUNTIF($B$4:B31,B31)</f>
        <v>0</v>
      </c>
      <c r="B31" s="61"/>
      <c r="C31" s="61" t="str">
        <f>D31&amp;COUNTIF($D$4:D31,D31)</f>
        <v>0</v>
      </c>
      <c r="D31" s="93"/>
      <c r="E31" s="61"/>
      <c r="F31" s="61"/>
      <c r="G31" s="61"/>
      <c r="H31" s="64">
        <f>I31*10</f>
        <v>30110</v>
      </c>
      <c r="I31" s="61" t="str">
        <f>J31&amp;COUNTIF($J$7:J31,J31)</f>
        <v>3011</v>
      </c>
      <c r="J31" s="62">
        <f>SUM(G28:G30)</f>
        <v>301</v>
      </c>
      <c r="K31" s="80" t="s">
        <v>20</v>
      </c>
    </row>
    <row r="32" spans="1:11" ht="16.5" thickTop="1">
      <c r="A32" s="72" t="str">
        <f>B32&amp;COUNTIF($B$4:B32,B32)</f>
        <v>0</v>
      </c>
      <c r="B32" s="73"/>
      <c r="C32" s="74" t="str">
        <f>D32&amp;COUNTIF($D$4:D32,D32)</f>
        <v>68ж1</v>
      </c>
      <c r="D32" s="75" t="s">
        <v>62</v>
      </c>
      <c r="E32" s="75" t="s">
        <v>182</v>
      </c>
      <c r="F32" s="75" t="str">
        <f>K35</f>
        <v>ГБУЗ Лопатинская районная больница</v>
      </c>
      <c r="G32" s="228">
        <f>VLOOKUP(C32,'гири лич  '!$A$40:$F$49,6,FALSE)</f>
        <v>120</v>
      </c>
      <c r="H32" s="74"/>
      <c r="I32" s="74"/>
      <c r="J32" s="76"/>
      <c r="K32" s="77"/>
    </row>
    <row r="33" spans="1:11" ht="15.75">
      <c r="A33" s="78" t="str">
        <f>B33&amp;COUNTIF($B$4:B33,B33)</f>
        <v>74м1</v>
      </c>
      <c r="B33" s="35" t="s">
        <v>184</v>
      </c>
      <c r="C33" s="33" t="str">
        <f>D33&amp;COUNTIF($D$4:D33,D33)</f>
        <v>0</v>
      </c>
      <c r="D33" s="68"/>
      <c r="E33" s="33" t="s">
        <v>183</v>
      </c>
      <c r="F33" s="33" t="s">
        <v>181</v>
      </c>
      <c r="G33" s="227">
        <f>VLOOKUP(A33,'гири лич  '!$A$4:$F57,6,FALSE)</f>
        <v>120</v>
      </c>
      <c r="H33" s="33"/>
      <c r="I33" s="33"/>
      <c r="J33" s="10"/>
      <c r="K33" s="46"/>
    </row>
    <row r="34" spans="1:11" ht="15.75">
      <c r="A34" s="78" t="str">
        <f>B34&amp;COUNTIF($B$4:B34,B34)</f>
        <v>61м1</v>
      </c>
      <c r="B34" s="35" t="s">
        <v>185</v>
      </c>
      <c r="C34" s="33" t="str">
        <f>D34&amp;COUNTIF($D$4:D34,D34)</f>
        <v>0</v>
      </c>
      <c r="D34" s="68"/>
      <c r="E34" s="33" t="s">
        <v>186</v>
      </c>
      <c r="F34" s="33" t="s">
        <v>181</v>
      </c>
      <c r="G34" s="227">
        <f>VLOOKUP(A34,'гири лич  '!$A$4:$F58,6,FALSE)</f>
        <v>108</v>
      </c>
      <c r="H34" s="33"/>
      <c r="I34" s="33"/>
      <c r="J34" s="10"/>
      <c r="K34" s="46"/>
    </row>
    <row r="35" spans="1:11" ht="19.5" thickBot="1">
      <c r="A35" s="79" t="str">
        <f>B35&amp;COUNTIF($B$4:B35,B35)</f>
        <v>0</v>
      </c>
      <c r="B35" s="61"/>
      <c r="C35" s="61" t="str">
        <f>D35&amp;COUNTIF($D$4:D35,D35)</f>
        <v>0</v>
      </c>
      <c r="D35" s="93"/>
      <c r="E35" s="61"/>
      <c r="F35" s="61"/>
      <c r="G35" s="61"/>
      <c r="H35" s="64">
        <f>I35*10</f>
        <v>34810</v>
      </c>
      <c r="I35" s="61" t="str">
        <f>J35&amp;COUNTIF($J$7:J35,J35)</f>
        <v>3481</v>
      </c>
      <c r="J35" s="62">
        <f>SUM(G32:G34)</f>
        <v>348</v>
      </c>
      <c r="K35" s="80" t="s">
        <v>181</v>
      </c>
    </row>
    <row r="36" spans="1:11" ht="16.5" thickTop="1">
      <c r="A36" s="72" t="str">
        <f>B36&amp;COUNTIF($B$4:B36,B36)</f>
        <v>0</v>
      </c>
      <c r="B36" s="73"/>
      <c r="C36" s="74" t="str">
        <f>D36&amp;COUNTIF($D$4:D36,D36)</f>
        <v>0</v>
      </c>
      <c r="D36" s="75"/>
      <c r="E36" s="75"/>
      <c r="F36" s="75" t="str">
        <f>K39</f>
        <v>Тамалинский</v>
      </c>
      <c r="G36" s="75"/>
      <c r="H36" s="74"/>
      <c r="I36" s="74"/>
      <c r="J36" s="76"/>
      <c r="K36" s="77"/>
    </row>
    <row r="37" spans="1:11" ht="15.75">
      <c r="A37" s="78" t="str">
        <f>B37&amp;COUNTIF($B$4:B37,B37)</f>
        <v>102м2</v>
      </c>
      <c r="B37" s="35" t="s">
        <v>166</v>
      </c>
      <c r="C37" s="33" t="str">
        <f>D37&amp;COUNTIF($D$4:D37,D37)</f>
        <v>0</v>
      </c>
      <c r="D37" s="68"/>
      <c r="E37" s="33" t="s">
        <v>187</v>
      </c>
      <c r="F37" s="33" t="s">
        <v>18</v>
      </c>
      <c r="G37" s="227">
        <f>VLOOKUP(A37,'гири лич  '!$A$4:$F61,6,FALSE)</f>
        <v>90</v>
      </c>
      <c r="H37" s="33"/>
      <c r="I37" s="33"/>
      <c r="J37" s="10"/>
      <c r="K37" s="46"/>
    </row>
    <row r="38" spans="1:11" ht="15.75">
      <c r="A38" s="78" t="str">
        <f>B38&amp;COUNTIF($B$4:B38,B38)</f>
        <v>77,5м1</v>
      </c>
      <c r="B38" s="35" t="s">
        <v>188</v>
      </c>
      <c r="C38" s="33" t="str">
        <f>D38&amp;COUNTIF($D$4:D38,D38)</f>
        <v>0</v>
      </c>
      <c r="D38" s="68"/>
      <c r="E38" s="33" t="s">
        <v>189</v>
      </c>
      <c r="F38" s="33" t="s">
        <v>18</v>
      </c>
      <c r="G38" s="227">
        <f>VLOOKUP(A38,'гири лич  '!$A$4:$F62,6,FALSE)</f>
        <v>98</v>
      </c>
      <c r="H38" s="33"/>
      <c r="I38" s="33"/>
      <c r="J38" s="10"/>
      <c r="K38" s="46"/>
    </row>
    <row r="39" spans="1:11" ht="19.5" thickBot="1">
      <c r="A39" s="79" t="str">
        <f>B39&amp;COUNTIF($B$4:B39,B39)</f>
        <v>0</v>
      </c>
      <c r="B39" s="61"/>
      <c r="C39" s="61" t="str">
        <f>D39&amp;COUNTIF($D$4:D39,D39)</f>
        <v>0</v>
      </c>
      <c r="D39" s="93"/>
      <c r="E39" s="61"/>
      <c r="F39" s="61"/>
      <c r="G39" s="61"/>
      <c r="H39" s="64">
        <f>I39*10</f>
        <v>18810</v>
      </c>
      <c r="I39" s="61" t="str">
        <f>J39&amp;COUNTIF($J$7:J39,J39)</f>
        <v>1881</v>
      </c>
      <c r="J39" s="62">
        <f>SUM(G36:G38)</f>
        <v>188</v>
      </c>
      <c r="K39" s="80" t="s">
        <v>18</v>
      </c>
    </row>
    <row r="40" spans="1:11" ht="16.5" thickTop="1">
      <c r="A40" s="72" t="str">
        <f>B40&amp;COUNTIF($B$4:B40,B40)</f>
        <v>0</v>
      </c>
      <c r="B40" s="73"/>
      <c r="C40" s="74" t="str">
        <f>D40&amp;COUNTIF($D$4:D40,D40)</f>
        <v>81ж1</v>
      </c>
      <c r="D40" s="75" t="s">
        <v>191</v>
      </c>
      <c r="E40" s="75" t="s">
        <v>190</v>
      </c>
      <c r="F40" s="75" t="str">
        <f>K43</f>
        <v>ФГУП ФНПЦ "ПО "СТАРТ" им. М.В.Проценко" г. Заречный</v>
      </c>
      <c r="G40" s="228">
        <f>VLOOKUP(C40,'гири лич  '!$A$40:$F$49,6,FALSE)</f>
        <v>90</v>
      </c>
      <c r="H40" s="74"/>
      <c r="I40" s="74"/>
      <c r="J40" s="76"/>
      <c r="K40" s="77"/>
    </row>
    <row r="41" spans="1:11" ht="15.75">
      <c r="A41" s="78" t="str">
        <f>B41&amp;COUNTIF($B$4:B41,B41)</f>
        <v>71м1</v>
      </c>
      <c r="B41" s="35" t="s">
        <v>192</v>
      </c>
      <c r="C41" s="33" t="str">
        <f>D41&amp;COUNTIF($D$4:D41,D41)</f>
        <v>0</v>
      </c>
      <c r="D41" s="68"/>
      <c r="E41" s="33" t="s">
        <v>193</v>
      </c>
      <c r="F41" s="33" t="s">
        <v>125</v>
      </c>
      <c r="G41" s="227">
        <f>VLOOKUP(A41,'гири лич  '!$A$4:$F65,6,FALSE)</f>
        <v>98</v>
      </c>
      <c r="H41" s="33"/>
      <c r="I41" s="33"/>
      <c r="J41" s="10"/>
      <c r="K41" s="46"/>
    </row>
    <row r="42" spans="1:11" ht="15.75">
      <c r="A42" s="78" t="str">
        <f>B42&amp;COUNTIF($B$4:B42,B42)</f>
        <v>89,5м1</v>
      </c>
      <c r="B42" s="35" t="s">
        <v>194</v>
      </c>
      <c r="C42" s="33" t="str">
        <f>D42&amp;COUNTIF($D$4:D42,D42)</f>
        <v>0</v>
      </c>
      <c r="D42" s="68"/>
      <c r="E42" s="33" t="s">
        <v>195</v>
      </c>
      <c r="F42" s="33" t="s">
        <v>125</v>
      </c>
      <c r="G42" s="227">
        <f>VLOOKUP(A42,'гири лич  '!$A$4:$F66,6,FALSE)</f>
        <v>82</v>
      </c>
      <c r="H42" s="33"/>
      <c r="I42" s="33"/>
      <c r="J42" s="10"/>
      <c r="K42" s="46"/>
    </row>
    <row r="43" spans="1:11" ht="19.5" thickBot="1">
      <c r="A43" s="79" t="str">
        <f>B43&amp;COUNTIF($B$4:B43,B43)</f>
        <v>0</v>
      </c>
      <c r="B43" s="61"/>
      <c r="C43" s="61" t="str">
        <f>D43&amp;COUNTIF($D$4:D43,D43)</f>
        <v>0</v>
      </c>
      <c r="D43" s="93"/>
      <c r="E43" s="61"/>
      <c r="F43" s="61"/>
      <c r="G43" s="61"/>
      <c r="H43" s="64">
        <f>I43*10</f>
        <v>27010</v>
      </c>
      <c r="I43" s="61" t="str">
        <f>J43&amp;COUNTIF($J$7:J43,J43)</f>
        <v>2701</v>
      </c>
      <c r="J43" s="62">
        <f>SUM(G40:G42)</f>
        <v>270</v>
      </c>
      <c r="K43" s="136" t="s">
        <v>125</v>
      </c>
    </row>
    <row r="44" spans="1:11" ht="16.5" thickTop="1">
      <c r="A44" s="72" t="str">
        <f>B44&amp;COUNTIF($B$4:B44,B44)</f>
        <v>0</v>
      </c>
      <c r="B44" s="73"/>
      <c r="C44" s="74" t="str">
        <f>D44&amp;COUNTIF($D$4:D44,D44)</f>
        <v>0</v>
      </c>
      <c r="D44" s="75"/>
      <c r="E44" s="75"/>
      <c r="F44" s="75" t="str">
        <f>K47</f>
        <v>АО "ПНИЭИ" г. Пенза</v>
      </c>
      <c r="G44" s="75"/>
      <c r="H44" s="74"/>
      <c r="I44" s="74"/>
      <c r="J44" s="76"/>
      <c r="K44" s="77"/>
    </row>
    <row r="45" spans="1:11" ht="15.75">
      <c r="A45" s="78" t="str">
        <f>B45&amp;COUNTIF($B$4:B45,B45)</f>
        <v>81м1</v>
      </c>
      <c r="B45" s="35" t="s">
        <v>200</v>
      </c>
      <c r="C45" s="33" t="str">
        <f>D45&amp;COUNTIF($D$4:D45,D45)</f>
        <v>0</v>
      </c>
      <c r="D45" s="68"/>
      <c r="E45" s="33" t="s">
        <v>196</v>
      </c>
      <c r="F45" s="33" t="s">
        <v>124</v>
      </c>
      <c r="G45" s="227">
        <f>VLOOKUP(A45,'гири лич  '!$A$4:$F68,6,FALSE)</f>
        <v>79</v>
      </c>
      <c r="H45" s="33"/>
      <c r="I45" s="33"/>
      <c r="J45" s="10"/>
      <c r="K45" s="46"/>
    </row>
    <row r="46" spans="1:11" ht="15.75">
      <c r="A46" s="78" t="str">
        <f>B46&amp;COUNTIF($B$4:B46,B46)</f>
        <v>69,5м1</v>
      </c>
      <c r="B46" s="35" t="s">
        <v>201</v>
      </c>
      <c r="C46" s="33" t="str">
        <f>D46&amp;COUNTIF($D$4:D46,D46)</f>
        <v>0</v>
      </c>
      <c r="D46" s="68"/>
      <c r="E46" s="33" t="s">
        <v>197</v>
      </c>
      <c r="F46" s="33" t="s">
        <v>124</v>
      </c>
      <c r="G46" s="227">
        <f>VLOOKUP(A46,'гири лич  '!$A$4:$F69,6,FALSE)</f>
        <v>120</v>
      </c>
      <c r="H46" s="33"/>
      <c r="I46" s="33"/>
      <c r="J46" s="10"/>
      <c r="K46" s="46"/>
    </row>
    <row r="47" spans="1:11" ht="19.5" thickBot="1">
      <c r="A47" s="79" t="str">
        <f>B47&amp;COUNTIF($B$4:B47,B47)</f>
        <v>0</v>
      </c>
      <c r="B47" s="61"/>
      <c r="C47" s="61" t="str">
        <f>D47&amp;COUNTIF($D$4:D47,D47)</f>
        <v>0</v>
      </c>
      <c r="D47" s="93"/>
      <c r="E47" s="61"/>
      <c r="F47" s="61"/>
      <c r="G47" s="61"/>
      <c r="H47" s="64">
        <f>I47*10</f>
        <v>19910</v>
      </c>
      <c r="I47" s="61" t="str">
        <f>J47&amp;COUNTIF($J$7:J47,J47)</f>
        <v>1991</v>
      </c>
      <c r="J47" s="62">
        <f>SUM(G44:G46)</f>
        <v>199</v>
      </c>
      <c r="K47" s="136" t="s">
        <v>124</v>
      </c>
    </row>
    <row r="48" spans="1:11" ht="16.5" thickTop="1">
      <c r="A48" s="72" t="str">
        <f>B48&amp;COUNTIF($B$4:B48,B48)</f>
        <v>0</v>
      </c>
      <c r="B48" s="73"/>
      <c r="C48" s="74" t="str">
        <f>D48&amp;COUNTIF($D$4:D48,D48)</f>
        <v>0</v>
      </c>
      <c r="D48" s="75"/>
      <c r="E48" s="75"/>
      <c r="F48" s="75" t="str">
        <f>K51</f>
        <v>ГКУ ПО "кададинское лесничество", Сосновоборский</v>
      </c>
      <c r="G48" s="75"/>
      <c r="H48" s="74"/>
      <c r="I48" s="74"/>
      <c r="J48" s="76"/>
      <c r="K48" s="77"/>
    </row>
    <row r="49" spans="1:11" ht="15.75">
      <c r="A49" s="78" t="str">
        <f>B49&amp;COUNTIF($B$4:B49,B49)</f>
        <v>99,8м1</v>
      </c>
      <c r="B49" s="35" t="s">
        <v>202</v>
      </c>
      <c r="C49" s="33" t="str">
        <f>D49&amp;COUNTIF($D$4:D49,D49)</f>
        <v>0</v>
      </c>
      <c r="D49" s="68"/>
      <c r="E49" s="33" t="s">
        <v>199</v>
      </c>
      <c r="F49" s="33" t="s">
        <v>198</v>
      </c>
      <c r="G49" s="227">
        <f>VLOOKUP(A49,'гири лич  '!$A$4:$F72,6,FALSE)</f>
        <v>108</v>
      </c>
      <c r="H49" s="33"/>
      <c r="I49" s="33"/>
      <c r="J49" s="10"/>
      <c r="K49" s="46"/>
    </row>
    <row r="50" spans="1:11" ht="15.75">
      <c r="A50" s="78" t="str">
        <f>B50&amp;COUNTIF($B$4:B50,B50)</f>
        <v>0</v>
      </c>
      <c r="B50" s="35"/>
      <c r="C50" s="33" t="str">
        <f>D50&amp;COUNTIF($D$4:D50,D50)</f>
        <v>0</v>
      </c>
      <c r="D50" s="68"/>
      <c r="E50" s="33"/>
      <c r="F50" s="33" t="s">
        <v>198</v>
      </c>
      <c r="G50" s="33"/>
      <c r="H50" s="33"/>
      <c r="I50" s="33"/>
      <c r="J50" s="10"/>
      <c r="K50" s="46"/>
    </row>
    <row r="51" spans="1:11" ht="19.5" thickBot="1">
      <c r="A51" s="79" t="str">
        <f>B51&amp;COUNTIF($B$4:B51,B51)</f>
        <v>0</v>
      </c>
      <c r="B51" s="61"/>
      <c r="C51" s="61" t="str">
        <f>D51&amp;COUNTIF($D$4:D51,D51)</f>
        <v>0</v>
      </c>
      <c r="D51" s="93"/>
      <c r="E51" s="61"/>
      <c r="F51" s="61"/>
      <c r="G51" s="61"/>
      <c r="H51" s="64">
        <f>I51*10</f>
        <v>10810</v>
      </c>
      <c r="I51" s="61" t="str">
        <f>J51&amp;COUNTIF($J$7:J51,J51)</f>
        <v>1081</v>
      </c>
      <c r="J51" s="62">
        <f>SUM(G48:G50)</f>
        <v>108</v>
      </c>
      <c r="K51" s="80" t="s">
        <v>198</v>
      </c>
    </row>
    <row r="52" spans="1:11" ht="16.5" thickTop="1">
      <c r="A52" s="72" t="str">
        <f>B52&amp;COUNTIF($B$4:B52,B52)</f>
        <v>0</v>
      </c>
      <c r="B52" s="73"/>
      <c r="C52" s="74" t="str">
        <f>D52&amp;COUNTIF($D$4:D52,D52)</f>
        <v>100ж1</v>
      </c>
      <c r="D52" s="75" t="s">
        <v>203</v>
      </c>
      <c r="E52" s="75" t="s">
        <v>204</v>
      </c>
      <c r="F52" s="75" t="str">
        <f>K55</f>
        <v>АО "Сердобский машиностроительный завод"</v>
      </c>
      <c r="G52" s="228">
        <f>VLOOKUP(C52,'гири лич  '!$A$40:$F$49,6,FALSE)</f>
        <v>98</v>
      </c>
      <c r="H52" s="74"/>
      <c r="I52" s="74"/>
      <c r="J52" s="76"/>
      <c r="K52" s="77"/>
    </row>
    <row r="53" spans="1:11" ht="15.75">
      <c r="A53" s="78" t="str">
        <f>B53&amp;COUNTIF($B$4:B53,B53)</f>
        <v>98,5м1</v>
      </c>
      <c r="B53" s="35" t="s">
        <v>205</v>
      </c>
      <c r="C53" s="33" t="str">
        <f>D53&amp;COUNTIF($D$4:D53,D53)</f>
        <v>0</v>
      </c>
      <c r="D53" s="68"/>
      <c r="E53" s="33" t="s">
        <v>206</v>
      </c>
      <c r="F53" s="33" t="s">
        <v>139</v>
      </c>
      <c r="G53" s="227">
        <f>VLOOKUP(A53,'гири лич  '!$A$4:$F76,6,FALSE)</f>
        <v>98</v>
      </c>
      <c r="H53" s="33"/>
      <c r="I53" s="33"/>
      <c r="J53" s="10"/>
      <c r="K53" s="46"/>
    </row>
    <row r="54" spans="1:11" ht="15.75">
      <c r="A54" s="78" t="str">
        <f>B54&amp;COUNTIF($B$4:B54,B54)</f>
        <v>90м2</v>
      </c>
      <c r="B54" s="35" t="s">
        <v>169</v>
      </c>
      <c r="C54" s="33" t="str">
        <f>D54&amp;COUNTIF($D$4:D54,D54)</f>
        <v>0</v>
      </c>
      <c r="D54" s="68"/>
      <c r="E54" s="33" t="s">
        <v>67</v>
      </c>
      <c r="F54" s="33" t="s">
        <v>139</v>
      </c>
      <c r="G54" s="227">
        <f>VLOOKUP(A54,'гири лич  '!$A$4:$F77,6,FALSE)</f>
        <v>76</v>
      </c>
      <c r="H54" s="33"/>
      <c r="I54" s="33"/>
      <c r="J54" s="10"/>
      <c r="K54" s="46"/>
    </row>
    <row r="55" spans="1:11" ht="19.5" thickBot="1">
      <c r="A55" s="79" t="str">
        <f>B55&amp;COUNTIF($B$4:B55,B55)</f>
        <v>0</v>
      </c>
      <c r="B55" s="61"/>
      <c r="C55" s="61" t="str">
        <f>D55&amp;COUNTIF($D$4:D55,D55)</f>
        <v>0</v>
      </c>
      <c r="D55" s="93"/>
      <c r="E55" s="61"/>
      <c r="F55" s="61"/>
      <c r="G55" s="61"/>
      <c r="H55" s="64">
        <f>I55*10</f>
        <v>27210</v>
      </c>
      <c r="I55" s="61" t="str">
        <f>J55&amp;COUNTIF($J$7:J55,J55)</f>
        <v>2721</v>
      </c>
      <c r="J55" s="62">
        <f>SUM(G52:G54)</f>
        <v>272</v>
      </c>
      <c r="K55" s="136" t="s">
        <v>139</v>
      </c>
    </row>
    <row r="56" spans="1:11" ht="16.5" thickTop="1">
      <c r="A56" s="72" t="str">
        <f>B56&amp;COUNTIF($B$4:B56,B56)</f>
        <v>0</v>
      </c>
      <c r="B56" s="73"/>
      <c r="C56" s="74" t="str">
        <f>D56&amp;COUNTIF($D$4:D56,D56)</f>
        <v>0</v>
      </c>
      <c r="D56" s="75"/>
      <c r="E56" s="75"/>
      <c r="F56" s="75" t="str">
        <f>K59</f>
        <v>ОАО "Нижнеломовский ЭМЗ"</v>
      </c>
      <c r="G56" s="75"/>
      <c r="H56" s="74"/>
      <c r="I56" s="74"/>
      <c r="J56" s="76"/>
      <c r="K56" s="77"/>
    </row>
    <row r="57" spans="1:11" ht="15.75">
      <c r="A57" s="78" t="str">
        <f>B57&amp;COUNTIF($B$4:B57,B57)</f>
        <v>96м1</v>
      </c>
      <c r="B57" s="35" t="s">
        <v>208</v>
      </c>
      <c r="C57" s="33" t="str">
        <f>D57&amp;COUNTIF($D$4:D57,D57)</f>
        <v>0</v>
      </c>
      <c r="D57" s="68"/>
      <c r="E57" s="33" t="s">
        <v>64</v>
      </c>
      <c r="F57" s="33" t="s">
        <v>207</v>
      </c>
      <c r="G57" s="227">
        <f>VLOOKUP(A57,'гири лич  '!$A$4:$F80,6,FALSE)</f>
        <v>120</v>
      </c>
      <c r="H57" s="33"/>
      <c r="I57" s="33"/>
      <c r="J57" s="10"/>
      <c r="K57" s="46"/>
    </row>
    <row r="58" spans="1:11" ht="15.75">
      <c r="A58" s="78" t="str">
        <f>B58&amp;COUNTIF($B$4:B58,B58)</f>
        <v>72,5м2</v>
      </c>
      <c r="B58" s="35" t="s">
        <v>173</v>
      </c>
      <c r="C58" s="33" t="str">
        <f>D58&amp;COUNTIF($D$4:D58,D58)</f>
        <v>0</v>
      </c>
      <c r="D58" s="68"/>
      <c r="E58" s="33" t="s">
        <v>63</v>
      </c>
      <c r="F58" s="33" t="s">
        <v>207</v>
      </c>
      <c r="G58" s="227">
        <f>VLOOKUP(A58,'гири лич  '!$A$4:$F81,6,FALSE)</f>
        <v>108</v>
      </c>
      <c r="H58" s="33"/>
      <c r="I58" s="33"/>
      <c r="J58" s="10"/>
      <c r="K58" s="46"/>
    </row>
    <row r="59" spans="1:11" ht="19.5" thickBot="1">
      <c r="A59" s="79" t="str">
        <f>B59&amp;COUNTIF($B$4:B59,B59)</f>
        <v>0</v>
      </c>
      <c r="B59" s="61"/>
      <c r="C59" s="61" t="str">
        <f>D59&amp;COUNTIF($D$4:D59,D59)</f>
        <v>0</v>
      </c>
      <c r="D59" s="93"/>
      <c r="E59" s="61"/>
      <c r="F59" s="61"/>
      <c r="G59" s="61"/>
      <c r="H59" s="64">
        <f>I59*10</f>
        <v>22820</v>
      </c>
      <c r="I59" s="61" t="str">
        <f>J59&amp;COUNTIF($J$7:J59,J59)</f>
        <v>2282</v>
      </c>
      <c r="J59" s="62">
        <f>SUM(G56:G58)</f>
        <v>228</v>
      </c>
      <c r="K59" s="80" t="s">
        <v>207</v>
      </c>
    </row>
    <row r="60" spans="1:11" ht="16.5" thickTop="1">
      <c r="A60" s="72" t="str">
        <f>B60&amp;COUNTIF($B$4:B60,B60)</f>
        <v>0</v>
      </c>
      <c r="B60" s="73"/>
      <c r="C60" s="74" t="str">
        <f>D60&amp;COUNTIF($D$4:D60,D60)</f>
        <v>68ж2</v>
      </c>
      <c r="D60" s="75" t="s">
        <v>62</v>
      </c>
      <c r="E60" s="75" t="s">
        <v>228</v>
      </c>
      <c r="F60" s="75" t="str">
        <f>K63</f>
        <v>МБОУ СОШ с. Ст.Черим, Камешкирский</v>
      </c>
      <c r="G60" s="228">
        <f>VLOOKUP(C60,'гири лич  '!$A$40:$F$49,6,FALSE)</f>
        <v>98</v>
      </c>
      <c r="H60" s="74"/>
      <c r="I60" s="74"/>
      <c r="J60" s="76"/>
      <c r="K60" s="77"/>
    </row>
    <row r="61" spans="1:11" ht="15.75">
      <c r="A61" s="78" t="str">
        <f>B61&amp;COUNTIF($B$4:B61,B61)</f>
        <v>0</v>
      </c>
      <c r="B61" s="35"/>
      <c r="C61" s="33" t="str">
        <f>D61&amp;COUNTIF($D$4:D61,D61)</f>
        <v>0</v>
      </c>
      <c r="D61" s="68"/>
      <c r="E61" s="33"/>
      <c r="F61" s="33"/>
      <c r="G61" s="33"/>
      <c r="H61" s="33"/>
      <c r="I61" s="33"/>
      <c r="J61" s="10"/>
      <c r="K61" s="46"/>
    </row>
    <row r="62" spans="1:11" ht="15.75">
      <c r="A62" s="78" t="str">
        <f>B62&amp;COUNTIF($B$4:B62,B62)</f>
        <v>0</v>
      </c>
      <c r="B62" s="35"/>
      <c r="C62" s="33" t="str">
        <f>D62&amp;COUNTIF($D$4:D62,D62)</f>
        <v>0</v>
      </c>
      <c r="D62" s="68"/>
      <c r="E62" s="33"/>
      <c r="F62" s="33"/>
      <c r="G62" s="33"/>
      <c r="H62" s="33"/>
      <c r="I62" s="33"/>
      <c r="J62" s="10"/>
      <c r="K62" s="46"/>
    </row>
    <row r="63" spans="1:11" ht="19.5" thickBot="1">
      <c r="A63" s="79" t="str">
        <f>B63&amp;COUNTIF($B$4:B63,B63)</f>
        <v>0</v>
      </c>
      <c r="B63" s="61"/>
      <c r="C63" s="61" t="str">
        <f>D63&amp;COUNTIF($D$4:D63,D63)</f>
        <v>0</v>
      </c>
      <c r="D63" s="93"/>
      <c r="E63" s="61"/>
      <c r="F63" s="61"/>
      <c r="G63" s="61"/>
      <c r="H63" s="64">
        <f>I63*10</f>
        <v>9810</v>
      </c>
      <c r="I63" s="61" t="str">
        <f>J63&amp;COUNTIF($J$7:J63,J63)</f>
        <v>981</v>
      </c>
      <c r="J63" s="62">
        <f>SUM(G60:G62)</f>
        <v>98</v>
      </c>
      <c r="K63" s="136" t="s">
        <v>226</v>
      </c>
    </row>
    <row r="64" spans="1:11" ht="16.5" thickTop="1">
      <c r="A64" s="72" t="str">
        <f>B64&amp;COUNTIF($B$4:B64,B64)</f>
        <v>0</v>
      </c>
      <c r="B64" s="73"/>
      <c r="C64" s="74" t="str">
        <f>D64&amp;COUNTIF($D$4:D64,D64)</f>
        <v>0</v>
      </c>
      <c r="D64" s="75"/>
      <c r="E64" s="75"/>
      <c r="F64" s="75"/>
      <c r="G64" s="75"/>
      <c r="H64" s="74"/>
      <c r="I64" s="74"/>
      <c r="J64" s="76"/>
      <c r="K64" s="77"/>
    </row>
    <row r="65" spans="1:11" ht="15.75">
      <c r="A65" s="78" t="str">
        <f>B65&amp;COUNTIF($B$4:B65,B65)</f>
        <v>0</v>
      </c>
      <c r="B65" s="35"/>
      <c r="C65" s="33" t="str">
        <f>D65&amp;COUNTIF($D$4:D65,D65)</f>
        <v>0</v>
      </c>
      <c r="D65" s="68"/>
      <c r="E65" s="33"/>
      <c r="F65" s="33"/>
      <c r="G65" s="33"/>
      <c r="H65" s="33"/>
      <c r="I65" s="33"/>
      <c r="J65" s="10"/>
      <c r="K65" s="46"/>
    </row>
    <row r="66" spans="1:11" ht="15.75">
      <c r="A66" s="78" t="str">
        <f>B66&amp;COUNTIF($B$4:B66,B66)</f>
        <v>0</v>
      </c>
      <c r="B66" s="35"/>
      <c r="C66" s="33" t="str">
        <f>D66&amp;COUNTIF($D$4:D66,D66)</f>
        <v>0</v>
      </c>
      <c r="D66" s="68"/>
      <c r="E66" s="33"/>
      <c r="F66" s="33"/>
      <c r="G66" s="33"/>
      <c r="H66" s="33"/>
      <c r="I66" s="33"/>
      <c r="J66" s="10"/>
      <c r="K66" s="46"/>
    </row>
    <row r="67" spans="1:11" ht="19.5" thickBot="1">
      <c r="A67" s="79" t="str">
        <f>B67&amp;COUNTIF($B$4:B67,B67)</f>
        <v>0</v>
      </c>
      <c r="B67" s="61"/>
      <c r="C67" s="61" t="str">
        <f>D67&amp;COUNTIF($D$4:D67,D67)</f>
        <v>0</v>
      </c>
      <c r="D67" s="93"/>
      <c r="E67" s="61"/>
      <c r="F67" s="61"/>
      <c r="G67" s="61"/>
      <c r="H67" s="64"/>
      <c r="I67" s="61"/>
      <c r="J67" s="62"/>
      <c r="K67" s="80"/>
    </row>
    <row r="68" spans="1:11" ht="16.5" thickTop="1">
      <c r="A68" s="72" t="str">
        <f>B68&amp;COUNTIF($B$4:B68,B68)</f>
        <v>0</v>
      </c>
      <c r="B68" s="73"/>
      <c r="C68" s="74" t="str">
        <f>D68&amp;COUNTIF($D$4:D68,D68)</f>
        <v>0</v>
      </c>
      <c r="D68" s="75"/>
      <c r="E68" s="75"/>
      <c r="F68" s="75"/>
      <c r="G68" s="75"/>
      <c r="H68" s="74"/>
      <c r="I68" s="74"/>
      <c r="J68" s="76"/>
      <c r="K68" s="77"/>
    </row>
    <row r="69" spans="1:11" ht="15.75">
      <c r="A69" s="78" t="str">
        <f>B69&amp;COUNTIF($B$4:B69,B69)</f>
        <v>0</v>
      </c>
      <c r="B69" s="35"/>
      <c r="C69" s="33" t="str">
        <f>D69&amp;COUNTIF($D$4:D69,D69)</f>
        <v>0</v>
      </c>
      <c r="D69" s="68"/>
      <c r="E69" s="33"/>
      <c r="F69" s="33"/>
      <c r="G69" s="33"/>
      <c r="H69" s="33"/>
      <c r="I69" s="33"/>
      <c r="J69" s="10"/>
      <c r="K69" s="46"/>
    </row>
    <row r="70" spans="1:11" ht="15.75">
      <c r="A70" s="78" t="str">
        <f>B70&amp;COUNTIF($B$4:B70,B70)</f>
        <v>0</v>
      </c>
      <c r="B70" s="35"/>
      <c r="C70" s="33" t="str">
        <f>D70&amp;COUNTIF($D$4:D70,D70)</f>
        <v>0</v>
      </c>
      <c r="D70" s="68"/>
      <c r="E70" s="33"/>
      <c r="F70" s="33"/>
      <c r="G70" s="33"/>
      <c r="H70" s="33"/>
      <c r="I70" s="33"/>
      <c r="J70" s="10"/>
      <c r="K70" s="46"/>
    </row>
    <row r="71" spans="1:11" ht="19.5" thickBot="1">
      <c r="A71" s="79" t="str">
        <f>B71&amp;COUNTIF($B$4:B71,B71)</f>
        <v>0</v>
      </c>
      <c r="B71" s="61"/>
      <c r="C71" s="61" t="str">
        <f>D71&amp;COUNTIF($D$4:D71,D71)</f>
        <v>0</v>
      </c>
      <c r="D71" s="93"/>
      <c r="E71" s="61"/>
      <c r="F71" s="61"/>
      <c r="G71" s="61"/>
      <c r="H71" s="64"/>
      <c r="I71" s="61"/>
      <c r="J71" s="62"/>
      <c r="K71" s="80"/>
    </row>
    <row r="72" spans="1:11" ht="16.5" thickTop="1">
      <c r="A72" s="72" t="str">
        <f>B72&amp;COUNTIF($B$4:B72,B72)</f>
        <v>0</v>
      </c>
      <c r="B72" s="73"/>
      <c r="C72" s="74" t="str">
        <f>D72&amp;COUNTIF($D$4:D72,D72)</f>
        <v>0</v>
      </c>
      <c r="D72" s="75"/>
      <c r="E72" s="75"/>
      <c r="F72" s="75"/>
      <c r="G72" s="75"/>
      <c r="H72" s="74"/>
      <c r="I72" s="74"/>
      <c r="J72" s="76"/>
      <c r="K72" s="77"/>
    </row>
    <row r="73" spans="1:11" ht="15.75">
      <c r="A73" s="78" t="str">
        <f>B73&amp;COUNTIF($B$4:B73,B73)</f>
        <v>0</v>
      </c>
      <c r="B73" s="35"/>
      <c r="C73" s="33" t="str">
        <f>D73&amp;COUNTIF($D$4:D73,D73)</f>
        <v>0</v>
      </c>
      <c r="D73" s="68"/>
      <c r="E73" s="33"/>
      <c r="F73" s="33"/>
      <c r="G73" s="33"/>
      <c r="H73" s="33"/>
      <c r="I73" s="33"/>
      <c r="J73" s="10"/>
      <c r="K73" s="46"/>
    </row>
    <row r="74" spans="1:11" ht="15.75">
      <c r="A74" s="78" t="str">
        <f>B74&amp;COUNTIF($B$4:B74,B74)</f>
        <v>0</v>
      </c>
      <c r="B74" s="35"/>
      <c r="C74" s="33" t="str">
        <f>D74&amp;COUNTIF($D$4:D74,D74)</f>
        <v>0</v>
      </c>
      <c r="D74" s="68"/>
      <c r="E74" s="33"/>
      <c r="F74" s="33"/>
      <c r="G74" s="33"/>
      <c r="H74" s="33"/>
      <c r="I74" s="33"/>
      <c r="J74" s="10"/>
      <c r="K74" s="46"/>
    </row>
    <row r="75" spans="1:11" ht="19.5" thickBot="1">
      <c r="A75" s="79" t="str">
        <f>B75&amp;COUNTIF($B$4:B75,B75)</f>
        <v>0</v>
      </c>
      <c r="B75" s="61"/>
      <c r="C75" s="61" t="str">
        <f>D75&amp;COUNTIF($D$4:D75,D75)</f>
        <v>0</v>
      </c>
      <c r="D75" s="93"/>
      <c r="E75" s="61"/>
      <c r="F75" s="61"/>
      <c r="G75" s="61"/>
      <c r="H75" s="64"/>
      <c r="I75" s="61"/>
      <c r="J75" s="62"/>
      <c r="K75" s="80"/>
    </row>
    <row r="76" spans="1:11" ht="16.5" thickTop="1">
      <c r="A76" s="72" t="str">
        <f>B76&amp;COUNTIF($B$4:B76,B76)</f>
        <v>0</v>
      </c>
      <c r="B76" s="73"/>
      <c r="C76" s="74" t="str">
        <f>D76&amp;COUNTIF($D$4:D76,D76)</f>
        <v>0</v>
      </c>
      <c r="D76" s="75"/>
      <c r="E76" s="75"/>
      <c r="F76" s="75"/>
      <c r="G76" s="75"/>
      <c r="H76" s="74"/>
      <c r="I76" s="74"/>
      <c r="J76" s="76"/>
      <c r="K76" s="77"/>
    </row>
    <row r="77" spans="1:11" ht="15.75">
      <c r="A77" s="78" t="str">
        <f>B77&amp;COUNTIF($B$4:B77,B77)</f>
        <v>0</v>
      </c>
      <c r="B77" s="35"/>
      <c r="C77" s="33" t="str">
        <f>D77&amp;COUNTIF($D$4:D77,D77)</f>
        <v>0</v>
      </c>
      <c r="D77" s="68"/>
      <c r="E77" s="33"/>
      <c r="F77" s="33"/>
      <c r="G77" s="33"/>
      <c r="H77" s="33"/>
      <c r="I77" s="33"/>
      <c r="J77" s="10"/>
      <c r="K77" s="46"/>
    </row>
    <row r="78" spans="1:11" ht="15.75">
      <c r="A78" s="78" t="str">
        <f>B78&amp;COUNTIF($B$4:B78,B78)</f>
        <v>0</v>
      </c>
      <c r="B78" s="35"/>
      <c r="C78" s="33" t="str">
        <f>D78&amp;COUNTIF($D$4:D78,D78)</f>
        <v>0</v>
      </c>
      <c r="D78" s="68"/>
      <c r="E78" s="33"/>
      <c r="F78" s="33"/>
      <c r="G78" s="33"/>
      <c r="H78" s="33"/>
      <c r="I78" s="33"/>
      <c r="J78" s="10"/>
      <c r="K78" s="46"/>
    </row>
    <row r="79" spans="1:11" ht="19.5" thickBot="1">
      <c r="A79" s="79" t="str">
        <f>B79&amp;COUNTIF($B$4:B79,B79)</f>
        <v>0</v>
      </c>
      <c r="B79" s="61"/>
      <c r="C79" s="61" t="str">
        <f>D79&amp;COUNTIF($D$4:D79,D79)</f>
        <v>0</v>
      </c>
      <c r="D79" s="93"/>
      <c r="E79" s="61"/>
      <c r="F79" s="61"/>
      <c r="G79" s="61"/>
      <c r="H79" s="64"/>
      <c r="I79" s="61"/>
      <c r="J79" s="62"/>
      <c r="K79" s="80"/>
    </row>
    <row r="80" spans="1:11" ht="16.5" thickTop="1">
      <c r="A80" s="72" t="str">
        <f>B80&amp;COUNTIF($B$4:B80,B80)</f>
        <v>0</v>
      </c>
      <c r="B80" s="73"/>
      <c r="C80" s="74" t="str">
        <f>D80&amp;COUNTIF($D$4:D80,D80)</f>
        <v>0</v>
      </c>
      <c r="D80" s="75"/>
      <c r="E80" s="75"/>
      <c r="F80" s="75"/>
      <c r="G80" s="75"/>
      <c r="H80" s="74"/>
      <c r="I80" s="74"/>
      <c r="J80" s="76"/>
      <c r="K80" s="77"/>
    </row>
    <row r="81" spans="1:11" ht="15.75">
      <c r="A81" s="78" t="str">
        <f>B81&amp;COUNTIF($B$4:B81,B81)</f>
        <v>0</v>
      </c>
      <c r="B81" s="35"/>
      <c r="C81" s="33" t="str">
        <f>D81&amp;COUNTIF($D$4:D81,D81)</f>
        <v>0</v>
      </c>
      <c r="D81" s="68"/>
      <c r="E81" s="33"/>
      <c r="F81" s="33"/>
      <c r="G81" s="33"/>
      <c r="H81" s="33"/>
      <c r="I81" s="33"/>
      <c r="J81" s="10"/>
      <c r="K81" s="46"/>
    </row>
    <row r="82" spans="1:11" ht="15.75">
      <c r="A82" s="78" t="str">
        <f>B82&amp;COUNTIF($B$4:B82,B82)</f>
        <v>0</v>
      </c>
      <c r="B82" s="35"/>
      <c r="C82" s="33" t="str">
        <f>D82&amp;COUNTIF($D$4:D82,D82)</f>
        <v>0</v>
      </c>
      <c r="D82" s="68"/>
      <c r="E82" s="33"/>
      <c r="F82" s="33"/>
      <c r="G82" s="33"/>
      <c r="H82" s="33"/>
      <c r="I82" s="33"/>
      <c r="J82" s="10"/>
      <c r="K82" s="46"/>
    </row>
    <row r="83" spans="1:11" ht="19.5" thickBot="1">
      <c r="A83" s="79" t="str">
        <f>B83&amp;COUNTIF($B$4:B83,B83)</f>
        <v>0</v>
      </c>
      <c r="B83" s="61"/>
      <c r="C83" s="61" t="str">
        <f>D83&amp;COUNTIF($D$4:D83,D83)</f>
        <v>0</v>
      </c>
      <c r="D83" s="93"/>
      <c r="E83" s="61"/>
      <c r="F83" s="61"/>
      <c r="G83" s="61"/>
      <c r="H83" s="64"/>
      <c r="I83" s="61"/>
      <c r="J83" s="62"/>
      <c r="K83" s="80"/>
    </row>
    <row r="84" spans="1:11" ht="16.5" thickTop="1">
      <c r="A84" s="72" t="str">
        <f>B84&amp;COUNTIF($B$4:B84,B84)</f>
        <v>0</v>
      </c>
      <c r="B84" s="73"/>
      <c r="C84" s="74" t="str">
        <f>D84&amp;COUNTIF($D$4:D84,D84)</f>
        <v>0</v>
      </c>
      <c r="D84" s="75"/>
      <c r="E84" s="75"/>
      <c r="F84" s="75"/>
      <c r="G84" s="75"/>
      <c r="H84" s="74"/>
      <c r="I84" s="74"/>
      <c r="J84" s="76"/>
      <c r="K84" s="77"/>
    </row>
    <row r="85" spans="1:11" ht="15.75">
      <c r="A85" s="78" t="str">
        <f>B85&amp;COUNTIF($B$4:B85,B85)</f>
        <v>0</v>
      </c>
      <c r="B85" s="35"/>
      <c r="C85" s="33" t="str">
        <f>D85&amp;COUNTIF($D$4:D85,D85)</f>
        <v>0</v>
      </c>
      <c r="D85" s="68"/>
      <c r="E85" s="33"/>
      <c r="F85" s="33"/>
      <c r="G85" s="33"/>
      <c r="H85" s="33"/>
      <c r="I85" s="33"/>
      <c r="J85" s="10"/>
      <c r="K85" s="46"/>
    </row>
    <row r="86" spans="1:11" ht="15.75">
      <c r="A86" s="78" t="str">
        <f>B86&amp;COUNTIF($B$4:B86,B86)</f>
        <v>0</v>
      </c>
      <c r="B86" s="35"/>
      <c r="C86" s="33" t="str">
        <f>D86&amp;COUNTIF($D$4:D86,D86)</f>
        <v>0</v>
      </c>
      <c r="D86" s="68"/>
      <c r="E86" s="33"/>
      <c r="F86" s="33"/>
      <c r="G86" s="33"/>
      <c r="H86" s="33"/>
      <c r="I86" s="33"/>
      <c r="J86" s="10"/>
      <c r="K86" s="46"/>
    </row>
    <row r="87" spans="1:11" ht="19.5" thickBot="1">
      <c r="A87" s="79" t="str">
        <f>B87&amp;COUNTIF($B$4:B87,B87)</f>
        <v>0</v>
      </c>
      <c r="B87" s="61"/>
      <c r="C87" s="61" t="str">
        <f>D87&amp;COUNTIF($D$4:D87,D87)</f>
        <v>0</v>
      </c>
      <c r="D87" s="93"/>
      <c r="E87" s="61"/>
      <c r="F87" s="61"/>
      <c r="G87" s="61"/>
      <c r="H87" s="64"/>
      <c r="I87" s="61"/>
      <c r="J87" s="62"/>
      <c r="K87" s="80"/>
    </row>
    <row r="88" ht="13.5" thickTop="1"/>
  </sheetData>
  <sheetProtection password="BB9B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F26"/>
  <sheetViews>
    <sheetView view="pageBreakPreview" zoomScaleSheetLayoutView="100" workbookViewId="0" topLeftCell="A1">
      <selection activeCell="K8" sqref="K8"/>
    </sheetView>
  </sheetViews>
  <sheetFormatPr defaultColWidth="9.140625" defaultRowHeight="12.75"/>
  <cols>
    <col min="2" max="2" width="51.57421875" style="0" customWidth="1"/>
    <col min="3" max="3" width="8.00390625" style="36" hidden="1" customWidth="1"/>
    <col min="4" max="4" width="15.8515625" style="6" customWidth="1"/>
  </cols>
  <sheetData>
    <row r="1" spans="2:6" ht="47.25" customHeight="1">
      <c r="B1" s="178" t="s">
        <v>35</v>
      </c>
      <c r="C1" s="178"/>
      <c r="D1" s="178"/>
      <c r="E1" s="178"/>
      <c r="F1" s="23"/>
    </row>
    <row r="2" spans="2:6" ht="47.25" customHeight="1">
      <c r="B2" s="65"/>
      <c r="C2" s="65"/>
      <c r="D2" s="87"/>
      <c r="E2" s="65"/>
      <c r="F2" s="23"/>
    </row>
    <row r="3" spans="2:6" ht="94.5" customHeight="1">
      <c r="B3" s="179" t="s">
        <v>72</v>
      </c>
      <c r="C3" s="179"/>
      <c r="D3" s="179"/>
      <c r="E3" s="179"/>
      <c r="F3" s="31"/>
    </row>
    <row r="4" spans="2:6" ht="15">
      <c r="B4" s="23"/>
      <c r="C4" s="38"/>
      <c r="D4" s="88"/>
      <c r="E4" s="23"/>
      <c r="F4" s="23"/>
    </row>
    <row r="5" spans="2:6" ht="39.75" customHeight="1">
      <c r="B5" s="180" t="s">
        <v>37</v>
      </c>
      <c r="C5" s="180"/>
      <c r="D5" s="180"/>
      <c r="E5" s="180"/>
      <c r="F5" s="24"/>
    </row>
    <row r="6" spans="2:6" ht="18" customHeight="1">
      <c r="B6" s="24"/>
      <c r="C6" s="39"/>
      <c r="D6" s="89"/>
      <c r="E6" s="24"/>
      <c r="F6" s="24"/>
    </row>
    <row r="7" spans="2:6" ht="16.5" thickBot="1">
      <c r="B7" s="25" t="s">
        <v>73</v>
      </c>
      <c r="C7" s="40"/>
      <c r="D7" s="12"/>
      <c r="E7" s="12" t="s">
        <v>84</v>
      </c>
      <c r="F7" s="12"/>
    </row>
    <row r="8" spans="2:6" ht="54" customHeight="1" thickBot="1" thickTop="1">
      <c r="B8" s="26" t="s">
        <v>82</v>
      </c>
      <c r="C8" s="41"/>
      <c r="D8" s="90" t="s">
        <v>49</v>
      </c>
      <c r="E8" s="26" t="s">
        <v>4</v>
      </c>
      <c r="F8" s="12"/>
    </row>
    <row r="9" spans="2:5" ht="13.5" thickTop="1">
      <c r="B9" s="229" t="str">
        <f>VLOOKUP(C9,'гири  база  команд '!$H$7:$K$79,4,FALSE)</f>
        <v>ГБУЗ Лопатинская районная больница</v>
      </c>
      <c r="C9" s="36">
        <f>LARGE('гири  база  команд '!$H$7:$H$79,1)</f>
        <v>34810</v>
      </c>
      <c r="D9" s="230">
        <f>VLOOKUP(C9,'гири  база  команд '!$H$7:$K$79,3,FALSE)</f>
        <v>348</v>
      </c>
      <c r="E9" s="9">
        <v>1</v>
      </c>
    </row>
    <row r="10" spans="2:5" ht="12.75">
      <c r="B10" s="229" t="str">
        <f>VLOOKUP(C10,'гири  база  команд '!$H$7:$K$79,4,FALSE)</f>
        <v>ОАО "Пензадизельмаш"г.Пенза</v>
      </c>
      <c r="C10" s="36">
        <f>LARGE('гири  база  команд '!$H$7:$H$79,2)</f>
        <v>33010</v>
      </c>
      <c r="D10" s="230">
        <f>VLOOKUP(C10,'гири  база  команд '!$H$7:$K$79,3,FALSE)</f>
        <v>330</v>
      </c>
      <c r="E10" s="9">
        <v>2</v>
      </c>
    </row>
    <row r="11" spans="2:5" ht="12.75">
      <c r="B11" s="229" t="str">
        <f>VLOOKUP(C11,'гири  база  команд '!$H$7:$K$79,4,FALSE)</f>
        <v>ООО КХ "Золотое" Малосердобинский район</v>
      </c>
      <c r="C11" s="36">
        <f>LARGE('гири  база  команд '!$H$7:$H$79,3)</f>
        <v>31810</v>
      </c>
      <c r="D11" s="230">
        <f>VLOOKUP(C11,'гири  база  команд '!$H$7:$K$79,3,FALSE)</f>
        <v>318</v>
      </c>
      <c r="E11" s="9">
        <v>3</v>
      </c>
    </row>
    <row r="12" spans="2:5" ht="12.75">
      <c r="B12" s="229" t="str">
        <f>VLOOKUP(C12,'гири  база  команд '!$H$7:$K$79,4,FALSE)</f>
        <v>ООО "Бековский сахарный завод"</v>
      </c>
      <c r="C12" s="36">
        <f>LARGE('гири  база  команд '!$H$7:$H$79,4)</f>
        <v>30410</v>
      </c>
      <c r="D12" s="230">
        <f>VLOOKUP(C12,'гири  база  команд '!$H$7:$K$79,3,FALSE)</f>
        <v>304</v>
      </c>
      <c r="E12" s="9">
        <v>4</v>
      </c>
    </row>
    <row r="13" spans="2:5" ht="12.75">
      <c r="B13" s="229" t="str">
        <f>VLOOKUP(C13,'гири  база  команд '!$H$7:$K$79,4,FALSE)</f>
        <v>Никольский</v>
      </c>
      <c r="C13" s="36">
        <f>LARGE('гири  база  команд '!$H$7:$H$79,5)</f>
        <v>30110</v>
      </c>
      <c r="D13" s="230">
        <f>VLOOKUP(C13,'гири  база  команд '!$H$7:$K$79,3,FALSE)</f>
        <v>301</v>
      </c>
      <c r="E13" s="9">
        <v>5</v>
      </c>
    </row>
    <row r="14" spans="2:5" ht="12.75">
      <c r="B14" s="229" t="str">
        <f>VLOOKUP(C14,'гири  база  команд '!$H$7:$K$79,4,FALSE)</f>
        <v>АО "Сердобский машиностроительный завод"</v>
      </c>
      <c r="C14" s="36">
        <f>LARGE('гири  база  команд '!$H$7:$H$79,6)</f>
        <v>27210</v>
      </c>
      <c r="D14" s="230">
        <f>VLOOKUP(C14,'гири  база  команд '!$H$7:$K$79,3,FALSE)</f>
        <v>272</v>
      </c>
      <c r="E14" s="9">
        <v>6</v>
      </c>
    </row>
    <row r="15" spans="2:5" ht="12.75">
      <c r="B15" s="229" t="str">
        <f>VLOOKUP(C15,'гири  база  команд '!$H$7:$K$79,4,FALSE)</f>
        <v>ФГУП ФНПЦ "ПО "СТАРТ" им. М.В.Проценко" г. Заречный</v>
      </c>
      <c r="C15" s="36">
        <f>LARGE('гири  база  команд '!$H$7:$H$79,7)</f>
        <v>27010</v>
      </c>
      <c r="D15" s="230">
        <f>VLOOKUP(C15,'гири  база  команд '!$H$7:$K$79,3,FALSE)</f>
        <v>270</v>
      </c>
      <c r="E15" s="9">
        <v>7</v>
      </c>
    </row>
    <row r="16" spans="2:5" ht="12.75">
      <c r="B16" s="229" t="str">
        <f>VLOOKUP(C16,'гири  база  команд '!$H$7:$K$79,4,FALSE)</f>
        <v>ОАО "Нижнеломовский ЭМЗ"</v>
      </c>
      <c r="C16" s="36">
        <f>LARGE('гири  база  команд '!$H$7:$H$79,8)</f>
        <v>22820</v>
      </c>
      <c r="D16" s="230">
        <f>VLOOKUP(C16,'гири  база  команд '!$H$7:$K$79,3,FALSE)</f>
        <v>228</v>
      </c>
      <c r="E16" s="9">
        <v>8</v>
      </c>
    </row>
    <row r="17" spans="2:5" ht="12.75">
      <c r="B17" s="229" t="str">
        <f>VLOOKUP(C17,'гири  база  команд '!$H$7:$K$79,4,FALSE)</f>
        <v>ООО "Невский кондитер", Мокшанский</v>
      </c>
      <c r="C17" s="36">
        <f>LARGE('гири  база  команд '!$H$7:$H$79,9)</f>
        <v>22810</v>
      </c>
      <c r="D17" s="230">
        <f>VLOOKUP(C17,'гири  база  команд '!$H$7:$K$79,3,FALSE)</f>
        <v>228</v>
      </c>
      <c r="E17" s="9">
        <v>9</v>
      </c>
    </row>
    <row r="18" spans="2:5" ht="12.75">
      <c r="B18" s="229" t="str">
        <f>VLOOKUP(C18,'гири  база  команд '!$H$7:$K$79,4,FALSE)</f>
        <v>АО "ПНИЭИ" г. Пенза</v>
      </c>
      <c r="C18" s="36">
        <f>LARGE('гири  база  команд '!$H$7:$H$79,10)</f>
        <v>19910</v>
      </c>
      <c r="D18" s="230">
        <f>VLOOKUP(C18,'гири  база  команд '!$H$7:$K$79,3,FALSE)</f>
        <v>199</v>
      </c>
      <c r="E18" s="9">
        <v>10</v>
      </c>
    </row>
    <row r="19" spans="2:5" ht="12.75">
      <c r="B19" s="229" t="str">
        <f>VLOOKUP(C19,'гири  база  команд '!$H$7:$K$79,4,FALSE)</f>
        <v>Тамалинский</v>
      </c>
      <c r="C19" s="36">
        <f>LARGE('гири  база  команд '!$H$7:$H$79,11)</f>
        <v>18810</v>
      </c>
      <c r="D19" s="230">
        <f>VLOOKUP(C19,'гири  база  команд '!$H$7:$K$79,3,FALSE)</f>
        <v>188</v>
      </c>
      <c r="E19" s="9">
        <v>11</v>
      </c>
    </row>
    <row r="20" spans="2:5" ht="12.75">
      <c r="B20" s="229" t="str">
        <f>VLOOKUP(C20,'гири  база  команд '!$H$7:$K$79,4,FALSE)</f>
        <v>ООО "Бристоль", Шемышейский</v>
      </c>
      <c r="C20" s="36">
        <f>LARGE('гири  база  команд '!$H$7:$H$79,12)</f>
        <v>17510</v>
      </c>
      <c r="D20" s="230">
        <f>VLOOKUP(C20,'гири  база  команд '!$H$7:$K$79,3,FALSE)</f>
        <v>175</v>
      </c>
      <c r="E20" s="9">
        <v>12</v>
      </c>
    </row>
    <row r="21" spans="2:5" ht="12.75">
      <c r="B21" s="229" t="str">
        <f>VLOOKUP(C21,'гири  база  команд '!$H$7:$K$79,4,FALSE)</f>
        <v>ГКУ ПО "кададинское лесничество", Сосновоборский</v>
      </c>
      <c r="C21" s="36">
        <f>LARGE('гири  база  команд '!$H$7:$H$79,13)</f>
        <v>10810</v>
      </c>
      <c r="D21" s="230">
        <f>VLOOKUP(C21,'гири  база  команд '!$H$7:$K$79,3,FALSE)</f>
        <v>108</v>
      </c>
      <c r="E21" s="9">
        <v>13</v>
      </c>
    </row>
    <row r="22" spans="2:5" ht="12.75">
      <c r="B22" s="229" t="str">
        <f>VLOOKUP(C22,'гири  база  команд '!$H$7:$K$79,4,FALSE)</f>
        <v>МБОУ СОШ с. Ст.Черим, Камешкирский</v>
      </c>
      <c r="C22" s="36">
        <f>LARGE('гири  база  команд '!$H$7:$H$79,14)</f>
        <v>9810</v>
      </c>
      <c r="D22" s="230">
        <f>VLOOKUP(C22,'гири  база  команд '!$H$7:$K$79,3,FALSE)</f>
        <v>98</v>
      </c>
      <c r="E22" s="9">
        <v>14</v>
      </c>
    </row>
    <row r="23" ht="12.75">
      <c r="E23" s="9"/>
    </row>
    <row r="24" ht="12.75">
      <c r="E24" s="9"/>
    </row>
    <row r="25" ht="12.75">
      <c r="E25" s="9"/>
    </row>
    <row r="26" ht="12.75">
      <c r="E26" s="9"/>
    </row>
  </sheetData>
  <sheetProtection password="BB9B" sheet="1"/>
  <mergeCells count="3">
    <mergeCell ref="B1:E1"/>
    <mergeCell ref="B3:E3"/>
    <mergeCell ref="B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4"/>
  <sheetViews>
    <sheetView zoomScalePageLayoutView="0" workbookViewId="0" topLeftCell="A61">
      <selection activeCell="B78" sqref="B78"/>
    </sheetView>
  </sheetViews>
  <sheetFormatPr defaultColWidth="9.140625" defaultRowHeight="12.75"/>
  <cols>
    <col min="1" max="1" width="24.140625" style="94" customWidth="1"/>
    <col min="2" max="2" width="27.140625" style="0" customWidth="1"/>
    <col min="3" max="3" width="27.7109375" style="0" customWidth="1"/>
    <col min="4" max="4" width="12.7109375" style="0" bestFit="1" customWidth="1"/>
    <col min="5" max="6" width="12.7109375" style="0" hidden="1" customWidth="1"/>
    <col min="7" max="7" width="12.7109375" style="0" customWidth="1"/>
    <col min="8" max="8" width="79.00390625" style="0" customWidth="1"/>
  </cols>
  <sheetData>
    <row r="1" spans="2:3" ht="15.75">
      <c r="B1" s="7" t="s">
        <v>97</v>
      </c>
      <c r="C1" s="7"/>
    </row>
    <row r="2" spans="1:3" ht="15.75">
      <c r="A2" s="95"/>
      <c r="B2" s="20"/>
      <c r="C2" s="20"/>
    </row>
    <row r="3" spans="1:8" ht="32.25" thickBot="1">
      <c r="A3" s="96" t="s">
        <v>98</v>
      </c>
      <c r="B3" s="71" t="s">
        <v>99</v>
      </c>
      <c r="C3" s="71" t="s">
        <v>82</v>
      </c>
      <c r="D3" s="71" t="s">
        <v>1</v>
      </c>
      <c r="E3" s="71"/>
      <c r="F3" s="71"/>
      <c r="G3" s="81" t="s">
        <v>16</v>
      </c>
      <c r="H3" s="71" t="s">
        <v>82</v>
      </c>
    </row>
    <row r="4" spans="1:8" ht="17.25" thickBot="1" thickTop="1">
      <c r="A4" s="115"/>
      <c r="B4" s="75" t="s">
        <v>102</v>
      </c>
      <c r="C4" s="75" t="str">
        <f>H8</f>
        <v>Земетчинский</v>
      </c>
      <c r="D4" s="228">
        <f>VLOOKUP(B4,'гто  вид   женщины'!$A$8:$E$27,5,FALSE)</f>
        <v>165</v>
      </c>
      <c r="E4" s="74"/>
      <c r="F4" s="74"/>
      <c r="G4" s="76"/>
      <c r="H4" s="77"/>
    </row>
    <row r="5" spans="1:8" ht="16.5" thickTop="1">
      <c r="A5" s="116"/>
      <c r="B5" s="68" t="s">
        <v>103</v>
      </c>
      <c r="C5" s="68" t="s">
        <v>12</v>
      </c>
      <c r="D5" s="228">
        <f>VLOOKUP(B5,'гто  вид   женщины'!$A$8:$E$27,5,FALSE)</f>
        <v>180</v>
      </c>
      <c r="E5" s="33"/>
      <c r="F5" s="33"/>
      <c r="G5" s="10"/>
      <c r="H5" s="46"/>
    </row>
    <row r="6" spans="1:8" ht="15.75">
      <c r="A6" s="105" t="s">
        <v>104</v>
      </c>
      <c r="C6" s="105" t="s">
        <v>12</v>
      </c>
      <c r="D6" s="231">
        <f>VLOOKUP(A6,'гто  вид   мужчины'!$A$8:$E$28,5,FALSE)</f>
        <v>175</v>
      </c>
      <c r="E6" s="33"/>
      <c r="F6" s="33"/>
      <c r="G6" s="10"/>
      <c r="H6" s="46"/>
    </row>
    <row r="7" spans="1:8" ht="16.5" customHeight="1">
      <c r="A7" s="106" t="s">
        <v>105</v>
      </c>
      <c r="C7" s="106" t="s">
        <v>12</v>
      </c>
      <c r="D7" s="105">
        <f>VLOOKUP(A7,'гто  вид   мужчины'!$A$8:$E$28,5,FALSE)</f>
        <v>180</v>
      </c>
      <c r="E7" s="101"/>
      <c r="F7" s="101"/>
      <c r="G7" s="102"/>
      <c r="H7" s="103"/>
    </row>
    <row r="8" spans="1:8" s="104" customFormat="1" ht="19.5" thickBot="1">
      <c r="A8" s="99"/>
      <c r="B8" s="61"/>
      <c r="C8" s="61"/>
      <c r="D8" s="61"/>
      <c r="E8" s="61">
        <f>F8*10</f>
        <v>70010</v>
      </c>
      <c r="F8" s="61" t="str">
        <f>G8&amp;COUNTIF($G8:G$8,G8)</f>
        <v>7001</v>
      </c>
      <c r="G8" s="61">
        <f>SUM(D4:D7)</f>
        <v>700</v>
      </c>
      <c r="H8" s="80" t="s">
        <v>12</v>
      </c>
    </row>
    <row r="9" ht="14.25" thickBot="1" thickTop="1"/>
    <row r="10" spans="1:8" ht="17.25" thickBot="1" thickTop="1">
      <c r="A10" s="97"/>
      <c r="B10" s="75" t="s">
        <v>106</v>
      </c>
      <c r="C10" s="75" t="str">
        <f>H14</f>
        <v>ООО "Бековский сахарный завод"</v>
      </c>
      <c r="D10" s="228">
        <f>VLOOKUP(B10,'гто  вид   женщины'!$A$8:$E$27,5,FALSE)</f>
        <v>260</v>
      </c>
      <c r="E10" s="74"/>
      <c r="F10" s="74"/>
      <c r="G10" s="76"/>
      <c r="H10" s="77"/>
    </row>
    <row r="11" spans="1:8" ht="16.5" thickTop="1">
      <c r="A11" s="98"/>
      <c r="B11" s="68" t="s">
        <v>107</v>
      </c>
      <c r="C11" s="68" t="s">
        <v>110</v>
      </c>
      <c r="D11" s="228">
        <f>VLOOKUP(B11,'гто  вид   женщины'!$A$8:$E$27,5,FALSE)</f>
        <v>220</v>
      </c>
      <c r="E11" s="33"/>
      <c r="F11" s="33"/>
      <c r="G11" s="10"/>
      <c r="H11" s="46"/>
    </row>
    <row r="12" spans="1:8" ht="15.75">
      <c r="A12" s="105" t="s">
        <v>108</v>
      </c>
      <c r="C12" s="105" t="s">
        <v>110</v>
      </c>
      <c r="D12" s="231">
        <f>VLOOKUP(A12,'гто  вид   мужчины'!$A$8:$E$28,5,FALSE)</f>
        <v>285</v>
      </c>
      <c r="E12" s="33"/>
      <c r="F12" s="33"/>
      <c r="G12" s="10"/>
      <c r="H12" s="46"/>
    </row>
    <row r="13" spans="1:8" ht="15.75">
      <c r="A13" s="106" t="s">
        <v>109</v>
      </c>
      <c r="C13" s="106" t="s">
        <v>110</v>
      </c>
      <c r="D13" s="231">
        <f>VLOOKUP(A13,'гто  вид   мужчины'!$A$8:$E$28,5,FALSE)</f>
        <v>165</v>
      </c>
      <c r="E13" s="101"/>
      <c r="F13" s="101"/>
      <c r="G13" s="102"/>
      <c r="H13" s="103"/>
    </row>
    <row r="14" spans="1:8" ht="19.5" thickBot="1">
      <c r="A14" s="99"/>
      <c r="B14" s="61"/>
      <c r="C14" s="61"/>
      <c r="D14" s="61"/>
      <c r="E14" s="61">
        <f>F14*10</f>
        <v>93010</v>
      </c>
      <c r="F14" s="61" t="str">
        <f>G14&amp;COUNTIF($G$8:G14,G14)</f>
        <v>9301</v>
      </c>
      <c r="G14" s="61">
        <f>SUM(D10:D13)</f>
        <v>930</v>
      </c>
      <c r="H14" s="136" t="s">
        <v>110</v>
      </c>
    </row>
    <row r="15" ht="14.25" thickBot="1" thickTop="1"/>
    <row r="16" spans="1:8" ht="17.25" thickBot="1" thickTop="1">
      <c r="A16" s="97"/>
      <c r="B16" s="75" t="s">
        <v>227</v>
      </c>
      <c r="C16" s="75" t="str">
        <f>H20</f>
        <v>ООО КХ "Золотое" Малосердобинский район</v>
      </c>
      <c r="D16" s="228">
        <f>VLOOKUP(B16,'гто  вид   женщины'!$A$8:$E$27,5,FALSE)</f>
        <v>205</v>
      </c>
      <c r="E16" s="74"/>
      <c r="F16" s="74"/>
      <c r="G16" s="76"/>
      <c r="H16" s="77"/>
    </row>
    <row r="17" spans="1:8" ht="16.5" thickTop="1">
      <c r="A17" s="98"/>
      <c r="B17" s="68" t="s">
        <v>111</v>
      </c>
      <c r="C17" s="68" t="s">
        <v>114</v>
      </c>
      <c r="D17" s="228">
        <f>VLOOKUP(B17,'гто  вид   женщины'!$A$8:$E$27,5,FALSE)</f>
        <v>200</v>
      </c>
      <c r="E17" s="33"/>
      <c r="F17" s="33"/>
      <c r="G17" s="10"/>
      <c r="H17" s="46"/>
    </row>
    <row r="18" spans="1:8" ht="15.75">
      <c r="A18" s="105" t="s">
        <v>112</v>
      </c>
      <c r="C18" s="105" t="s">
        <v>114</v>
      </c>
      <c r="D18" s="231">
        <f>VLOOKUP(A18,'гто  вид   мужчины'!$A$8:$E$28,5,FALSE)</f>
        <v>205</v>
      </c>
      <c r="E18" s="33"/>
      <c r="F18" s="33"/>
      <c r="G18" s="10"/>
      <c r="H18" s="46"/>
    </row>
    <row r="19" spans="1:8" ht="15.75">
      <c r="A19" s="106" t="s">
        <v>113</v>
      </c>
      <c r="C19" s="106" t="s">
        <v>114</v>
      </c>
      <c r="D19" s="231">
        <f>VLOOKUP(A19,'гто  вид   мужчины'!$A$8:$E$28,5,FALSE)</f>
        <v>360</v>
      </c>
      <c r="E19" s="101"/>
      <c r="F19" s="101"/>
      <c r="G19" s="102"/>
      <c r="H19" s="103"/>
    </row>
    <row r="20" spans="1:8" ht="19.5" thickBot="1">
      <c r="A20" s="99"/>
      <c r="B20" s="61"/>
      <c r="C20" s="61"/>
      <c r="D20" s="61"/>
      <c r="E20" s="61">
        <f>F20*10</f>
        <v>97010</v>
      </c>
      <c r="F20" s="61" t="str">
        <f>G20&amp;COUNTIF($G$8:G20,G20)</f>
        <v>9701</v>
      </c>
      <c r="G20" s="61">
        <f>SUM(D16:D19)</f>
        <v>970</v>
      </c>
      <c r="H20" s="80" t="s">
        <v>114</v>
      </c>
    </row>
    <row r="21" ht="14.25" thickBot="1" thickTop="1"/>
    <row r="22" spans="1:8" ht="17.25" thickBot="1" thickTop="1">
      <c r="A22" s="97"/>
      <c r="B22" s="75" t="s">
        <v>115</v>
      </c>
      <c r="C22" s="75" t="str">
        <f>H26</f>
        <v>ОАО "Пензадизельмаш"г.Пенза</v>
      </c>
      <c r="D22" s="228">
        <f>VLOOKUP(B22,'гто  вид   женщины'!$A$8:$E$27,5,FALSE)</f>
        <v>285</v>
      </c>
      <c r="E22" s="74"/>
      <c r="F22" s="74"/>
      <c r="G22" s="76"/>
      <c r="H22" s="77"/>
    </row>
    <row r="23" spans="1:8" ht="16.5" thickTop="1">
      <c r="A23" s="98"/>
      <c r="B23" s="68" t="s">
        <v>116</v>
      </c>
      <c r="C23" s="68" t="str">
        <f>C22</f>
        <v>ОАО "Пензадизельмаш"г.Пенза</v>
      </c>
      <c r="D23" s="228">
        <f>VLOOKUP(B23,'гто  вид   женщины'!$A$8:$E$27,5,FALSE)</f>
        <v>305</v>
      </c>
      <c r="E23" s="33"/>
      <c r="F23" s="33"/>
      <c r="G23" s="10"/>
      <c r="H23" s="46"/>
    </row>
    <row r="24" spans="1:8" ht="15.75">
      <c r="A24" s="105" t="s">
        <v>117</v>
      </c>
      <c r="C24" s="105" t="s">
        <v>119</v>
      </c>
      <c r="D24" s="231">
        <f>VLOOKUP(A24,'гто  вид   мужчины'!$A$8:$E$28,5,FALSE)</f>
        <v>305</v>
      </c>
      <c r="E24" s="33"/>
      <c r="F24" s="33"/>
      <c r="G24" s="10"/>
      <c r="H24" s="46"/>
    </row>
    <row r="25" spans="1:8" ht="15.75">
      <c r="A25" s="106" t="s">
        <v>118</v>
      </c>
      <c r="C25" s="106" t="s">
        <v>119</v>
      </c>
      <c r="D25" s="231">
        <f>VLOOKUP(A25,'гто  вид   мужчины'!$A$8:$E$28,5,FALSE)</f>
        <v>230</v>
      </c>
      <c r="E25" s="101"/>
      <c r="F25" s="101"/>
      <c r="G25" s="102"/>
      <c r="H25" s="103"/>
    </row>
    <row r="26" spans="1:8" ht="19.5" thickBot="1">
      <c r="A26" s="99"/>
      <c r="B26" s="61"/>
      <c r="C26" s="61"/>
      <c r="D26" s="61"/>
      <c r="E26" s="61">
        <f>F26*10</f>
        <v>112510</v>
      </c>
      <c r="F26" s="61" t="str">
        <f>G26&amp;COUNTIF($G$8:G26,G26)</f>
        <v>11251</v>
      </c>
      <c r="G26" s="61">
        <f>SUM(D22:D25)</f>
        <v>1125</v>
      </c>
      <c r="H26" s="80" t="s">
        <v>239</v>
      </c>
    </row>
    <row r="27" ht="14.25" thickBot="1" thickTop="1"/>
    <row r="28" spans="1:8" ht="17.25" thickBot="1" thickTop="1">
      <c r="A28" s="97"/>
      <c r="B28" s="75" t="s">
        <v>120</v>
      </c>
      <c r="C28" s="75" t="str">
        <f>H32</f>
        <v>АО "ПНИЭИ" г. Пенза</v>
      </c>
      <c r="D28" s="228">
        <f>VLOOKUP(B28,'гто  вид   женщины'!$A$8:$E$27,5,FALSE)</f>
        <v>270</v>
      </c>
      <c r="E28" s="74"/>
      <c r="F28" s="74"/>
      <c r="G28" s="76"/>
      <c r="H28" s="77"/>
    </row>
    <row r="29" spans="1:8" ht="16.5" thickTop="1">
      <c r="A29" s="98"/>
      <c r="B29" s="68" t="s">
        <v>121</v>
      </c>
      <c r="C29" s="68" t="s">
        <v>124</v>
      </c>
      <c r="D29" s="228">
        <f>VLOOKUP(B29,'гто  вид   женщины'!$A$8:$E$27,5,FALSE)</f>
        <v>190</v>
      </c>
      <c r="E29" s="33"/>
      <c r="F29" s="33"/>
      <c r="G29" s="10"/>
      <c r="H29" s="46"/>
    </row>
    <row r="30" spans="1:8" ht="15.75">
      <c r="A30" s="105" t="s">
        <v>122</v>
      </c>
      <c r="C30" s="105" t="s">
        <v>124</v>
      </c>
      <c r="D30" s="231">
        <f>VLOOKUP(A30,'гто  вид   мужчины'!$A$8:$E$28,5,FALSE)</f>
        <v>210</v>
      </c>
      <c r="E30" s="33"/>
      <c r="F30" s="33"/>
      <c r="G30" s="10"/>
      <c r="H30" s="46"/>
    </row>
    <row r="31" spans="1:8" ht="15.75">
      <c r="A31" s="106" t="s">
        <v>123</v>
      </c>
      <c r="C31" s="106" t="s">
        <v>124</v>
      </c>
      <c r="D31" s="231">
        <f>VLOOKUP(A31,'гто  вид   мужчины'!$A$8:$E$28,5,FALSE)</f>
        <v>195</v>
      </c>
      <c r="E31" s="101"/>
      <c r="F31" s="101"/>
      <c r="G31" s="102"/>
      <c r="H31" s="103"/>
    </row>
    <row r="32" spans="1:8" ht="19.5" thickBot="1">
      <c r="A32" s="99"/>
      <c r="B32" s="61"/>
      <c r="C32" s="61"/>
      <c r="D32" s="61"/>
      <c r="E32" s="61">
        <f>F32*10</f>
        <v>86510</v>
      </c>
      <c r="F32" s="61" t="str">
        <f>G32&amp;COUNTIF($G$8:G32,G32)</f>
        <v>8651</v>
      </c>
      <c r="G32" s="61">
        <f>SUM(D28:D31)</f>
        <v>865</v>
      </c>
      <c r="H32" s="80" t="s">
        <v>124</v>
      </c>
    </row>
    <row r="33" ht="14.25" thickBot="1" thickTop="1"/>
    <row r="34" spans="1:8" ht="17.25" thickBot="1" thickTop="1">
      <c r="A34" s="97"/>
      <c r="B34" s="75" t="s">
        <v>126</v>
      </c>
      <c r="C34" s="75" t="str">
        <f>H38</f>
        <v>ФГУП ФНПЦ "ПО "СТАРТ" им. М.В.Проценко" г. Заречный</v>
      </c>
      <c r="D34" s="228">
        <f>VLOOKUP(B34,'гто  вид   женщины'!$A$8:$E$27,5,FALSE)</f>
        <v>340</v>
      </c>
      <c r="E34" s="74"/>
      <c r="F34" s="74"/>
      <c r="G34" s="76"/>
      <c r="H34" s="77"/>
    </row>
    <row r="35" spans="1:8" ht="16.5" thickTop="1">
      <c r="A35" s="98"/>
      <c r="B35" s="68" t="s">
        <v>127</v>
      </c>
      <c r="C35" s="68" t="s">
        <v>125</v>
      </c>
      <c r="D35" s="228">
        <f>VLOOKUP(B35,'гто  вид   женщины'!$A$8:$E$27,5,FALSE)</f>
        <v>250</v>
      </c>
      <c r="E35" s="33"/>
      <c r="F35" s="33"/>
      <c r="G35" s="10"/>
      <c r="H35" s="46"/>
    </row>
    <row r="36" spans="1:8" ht="15.75">
      <c r="A36" s="105" t="s">
        <v>128</v>
      </c>
      <c r="C36" s="105" t="s">
        <v>125</v>
      </c>
      <c r="D36" s="231">
        <f>VLOOKUP(A36,'гто  вид   мужчины'!$A$8:$E$28,5,FALSE)</f>
        <v>340</v>
      </c>
      <c r="E36" s="33"/>
      <c r="F36" s="33"/>
      <c r="G36" s="10"/>
      <c r="H36" s="46"/>
    </row>
    <row r="37" spans="1:8" ht="15.75">
      <c r="A37" s="106" t="s">
        <v>129</v>
      </c>
      <c r="C37" s="106" t="s">
        <v>125</v>
      </c>
      <c r="D37" s="231">
        <f>VLOOKUP(A37,'гто  вид   мужчины'!$A$8:$E$28,5,FALSE)</f>
        <v>250</v>
      </c>
      <c r="E37" s="101"/>
      <c r="F37" s="101"/>
      <c r="G37" s="102"/>
      <c r="H37" s="103"/>
    </row>
    <row r="38" spans="1:8" ht="19.5" thickBot="1">
      <c r="A38" s="99"/>
      <c r="B38" s="61"/>
      <c r="C38" s="61"/>
      <c r="D38" s="61"/>
      <c r="E38" s="61">
        <f>F38*10</f>
        <v>118010</v>
      </c>
      <c r="F38" s="61" t="str">
        <f>G38&amp;COUNTIF($G$8:G38,G38)</f>
        <v>11801</v>
      </c>
      <c r="G38" s="61">
        <f>SUM(D34:D37)</f>
        <v>1180</v>
      </c>
      <c r="H38" s="80" t="s">
        <v>125</v>
      </c>
    </row>
    <row r="39" ht="14.25" thickBot="1" thickTop="1"/>
    <row r="40" spans="1:8" ht="17.25" thickBot="1" thickTop="1">
      <c r="A40" s="97"/>
      <c r="B40" s="75" t="s">
        <v>57</v>
      </c>
      <c r="C40" s="75" t="str">
        <f>H44</f>
        <v>Тамалинский</v>
      </c>
      <c r="D40" s="228">
        <f>VLOOKUP(B40,'гто  вид   женщины'!$A$8:$E$27,5,FALSE)</f>
        <v>240</v>
      </c>
      <c r="E40" s="74"/>
      <c r="F40" s="74"/>
      <c r="G40" s="76"/>
      <c r="H40" s="77"/>
    </row>
    <row r="41" spans="1:8" ht="16.5" thickTop="1">
      <c r="A41" s="98"/>
      <c r="B41" s="68" t="s">
        <v>130</v>
      </c>
      <c r="C41" s="68" t="s">
        <v>18</v>
      </c>
      <c r="D41" s="228">
        <f>VLOOKUP(B41,'гто  вид   женщины'!$A$8:$E$27,5,FALSE)</f>
        <v>175</v>
      </c>
      <c r="E41" s="33"/>
      <c r="F41" s="33"/>
      <c r="G41" s="10"/>
      <c r="H41" s="46"/>
    </row>
    <row r="42" spans="1:8" ht="15.75">
      <c r="A42" s="105" t="s">
        <v>131</v>
      </c>
      <c r="C42" s="105" t="s">
        <v>18</v>
      </c>
      <c r="D42" s="105"/>
      <c r="E42" s="33"/>
      <c r="F42" s="33"/>
      <c r="G42" s="10"/>
      <c r="H42" s="46"/>
    </row>
    <row r="43" spans="1:8" ht="15.75">
      <c r="A43" s="106" t="s">
        <v>132</v>
      </c>
      <c r="C43" s="106" t="s">
        <v>18</v>
      </c>
      <c r="D43" s="105"/>
      <c r="E43" s="101"/>
      <c r="F43" s="101"/>
      <c r="G43" s="102"/>
      <c r="H43" s="103"/>
    </row>
    <row r="44" spans="1:8" ht="19.5" thickBot="1">
      <c r="A44" s="99"/>
      <c r="B44" s="61"/>
      <c r="C44" s="61"/>
      <c r="D44" s="61"/>
      <c r="E44" s="61">
        <f>F44*10</f>
        <v>41510</v>
      </c>
      <c r="F44" s="61" t="str">
        <f>G44&amp;COUNTIF($G$8:G44,G44)</f>
        <v>4151</v>
      </c>
      <c r="G44" s="61">
        <f>SUM(D40:D43)</f>
        <v>415</v>
      </c>
      <c r="H44" s="80" t="s">
        <v>18</v>
      </c>
    </row>
    <row r="45" ht="14.25" thickBot="1" thickTop="1"/>
    <row r="46" spans="1:8" ht="16.5" thickTop="1">
      <c r="A46" s="97"/>
      <c r="B46" s="75" t="s">
        <v>133</v>
      </c>
      <c r="C46" s="75" t="str">
        <f>H50</f>
        <v>Пачелмский</v>
      </c>
      <c r="D46" s="228">
        <f>VLOOKUP(B46,'гто  вид   женщины'!$A$8:$E$27,5,FALSE)</f>
        <v>210</v>
      </c>
      <c r="E46" s="74"/>
      <c r="F46" s="74"/>
      <c r="G46" s="76"/>
      <c r="H46" s="77"/>
    </row>
    <row r="47" spans="1:8" ht="15.75">
      <c r="A47" s="98"/>
      <c r="B47" s="68"/>
      <c r="C47" s="68" t="s">
        <v>21</v>
      </c>
      <c r="D47" s="122"/>
      <c r="E47" s="33"/>
      <c r="F47" s="33"/>
      <c r="G47" s="10"/>
      <c r="H47" s="46"/>
    </row>
    <row r="48" spans="1:8" ht="15.75">
      <c r="A48" s="105" t="s">
        <v>134</v>
      </c>
      <c r="C48" s="105" t="s">
        <v>21</v>
      </c>
      <c r="D48" s="231">
        <f>VLOOKUP(A48,'гто  вид   мужчины'!$A$8:$E$28,5,FALSE)</f>
        <v>170</v>
      </c>
      <c r="E48" s="33"/>
      <c r="F48" s="33"/>
      <c r="G48" s="10"/>
      <c r="H48" s="46"/>
    </row>
    <row r="49" spans="1:8" ht="15.75">
      <c r="A49" s="106" t="s">
        <v>135</v>
      </c>
      <c r="C49" s="106" t="s">
        <v>21</v>
      </c>
      <c r="D49" s="231">
        <f>VLOOKUP(A49,'гто  вид   мужчины'!$A$8:$E$28,5,FALSE)</f>
        <v>240</v>
      </c>
      <c r="E49" s="101"/>
      <c r="F49" s="101"/>
      <c r="G49" s="102"/>
      <c r="H49" s="103"/>
    </row>
    <row r="50" spans="1:8" ht="19.5" thickBot="1">
      <c r="A50" s="99"/>
      <c r="B50" s="61"/>
      <c r="C50" s="61"/>
      <c r="D50" s="61"/>
      <c r="E50" s="61">
        <f>F50*10</f>
        <v>62010</v>
      </c>
      <c r="F50" s="61" t="str">
        <f>G50&amp;COUNTIF($G$8:G50,G50)</f>
        <v>6201</v>
      </c>
      <c r="G50" s="61">
        <f>SUM(D46:D49)</f>
        <v>620</v>
      </c>
      <c r="H50" s="80" t="s">
        <v>21</v>
      </c>
    </row>
    <row r="51" ht="14.25" thickBot="1" thickTop="1"/>
    <row r="52" spans="1:8" ht="16.5" thickTop="1">
      <c r="A52" s="97"/>
      <c r="B52" s="75"/>
      <c r="C52" s="75" t="str">
        <f>H56</f>
        <v>МБУК МЦ РДК, Лопатинский район</v>
      </c>
      <c r="D52" s="75"/>
      <c r="E52" s="74"/>
      <c r="F52" s="74"/>
      <c r="G52" s="76"/>
      <c r="H52" s="77"/>
    </row>
    <row r="53" spans="1:8" ht="15.75">
      <c r="A53" s="98"/>
      <c r="B53" s="68"/>
      <c r="C53" s="68" t="s">
        <v>138</v>
      </c>
      <c r="D53" s="122"/>
      <c r="E53" s="33"/>
      <c r="F53" s="33"/>
      <c r="G53" s="10"/>
      <c r="H53" s="46"/>
    </row>
    <row r="54" spans="1:8" ht="15.75">
      <c r="A54" s="105" t="s">
        <v>136</v>
      </c>
      <c r="C54" s="105" t="s">
        <v>138</v>
      </c>
      <c r="D54" s="105"/>
      <c r="E54" s="33"/>
      <c r="F54" s="33"/>
      <c r="G54" s="10"/>
      <c r="H54" s="46"/>
    </row>
    <row r="55" spans="1:8" ht="15.75">
      <c r="A55" s="106" t="s">
        <v>137</v>
      </c>
      <c r="C55" s="106" t="s">
        <v>138</v>
      </c>
      <c r="D55" s="231">
        <f>VLOOKUP(A55,'гто  вид   мужчины'!$A$8:$E$28,5,FALSE)</f>
        <v>260</v>
      </c>
      <c r="E55" s="101"/>
      <c r="F55" s="101"/>
      <c r="G55" s="102"/>
      <c r="H55" s="103"/>
    </row>
    <row r="56" spans="1:8" ht="19.5" thickBot="1">
      <c r="A56" s="99"/>
      <c r="B56" s="61"/>
      <c r="C56" s="61"/>
      <c r="D56" s="61"/>
      <c r="E56" s="61">
        <f>F56*10</f>
        <v>26010</v>
      </c>
      <c r="F56" s="61" t="str">
        <f>G56&amp;COUNTIF($G$8:G56,G56)</f>
        <v>2601</v>
      </c>
      <c r="G56" s="61">
        <f>SUM(D52:D55)</f>
        <v>260</v>
      </c>
      <c r="H56" s="80" t="s">
        <v>138</v>
      </c>
    </row>
    <row r="57" ht="14.25" thickBot="1" thickTop="1"/>
    <row r="58" spans="1:8" ht="17.25" thickBot="1" thickTop="1">
      <c r="A58" s="97"/>
      <c r="B58" s="75" t="s">
        <v>140</v>
      </c>
      <c r="C58" s="75" t="str">
        <f>H62</f>
        <v>АО "Сердобский машиностроительный завод"</v>
      </c>
      <c r="D58" s="228">
        <f>VLOOKUP(B58,'гто  вид   женщины'!$A$8:$E$27,5,FALSE)</f>
        <v>360</v>
      </c>
      <c r="E58" s="74"/>
      <c r="F58" s="74"/>
      <c r="G58" s="76"/>
      <c r="H58" s="77"/>
    </row>
    <row r="59" spans="1:8" ht="16.5" thickTop="1">
      <c r="A59" s="98"/>
      <c r="B59" s="68" t="s">
        <v>141</v>
      </c>
      <c r="C59" s="68" t="s">
        <v>139</v>
      </c>
      <c r="D59" s="228">
        <f>VLOOKUP(B59,'гто  вид   женщины'!$A$8:$E$27,5,FALSE)</f>
        <v>230</v>
      </c>
      <c r="E59" s="33"/>
      <c r="F59" s="33"/>
      <c r="G59" s="10"/>
      <c r="H59" s="46"/>
    </row>
    <row r="60" spans="1:8" ht="15.75">
      <c r="A60" s="105" t="s">
        <v>142</v>
      </c>
      <c r="C60" s="105" t="s">
        <v>139</v>
      </c>
      <c r="D60" s="231">
        <f>VLOOKUP(A60,'гто  вид   мужчины'!$A$8:$E$28,5,FALSE)</f>
        <v>185</v>
      </c>
      <c r="E60" s="33"/>
      <c r="F60" s="33"/>
      <c r="G60" s="10"/>
      <c r="H60" s="46"/>
    </row>
    <row r="61" spans="1:8" ht="15.75">
      <c r="A61" s="106" t="s">
        <v>143</v>
      </c>
      <c r="C61" s="106" t="s">
        <v>139</v>
      </c>
      <c r="D61" s="231">
        <f>VLOOKUP(A61,'гто  вид   мужчины'!$A$8:$E$28,5,FALSE)</f>
        <v>220</v>
      </c>
      <c r="E61" s="101"/>
      <c r="F61" s="101"/>
      <c r="G61" s="102"/>
      <c r="H61" s="103"/>
    </row>
    <row r="62" spans="1:8" ht="19.5" thickBot="1">
      <c r="A62" s="99"/>
      <c r="B62" s="61"/>
      <c r="C62" s="61"/>
      <c r="D62" s="61"/>
      <c r="E62" s="61">
        <f>F62*10</f>
        <v>99510</v>
      </c>
      <c r="F62" s="61" t="str">
        <f>G62&amp;COUNTIF($G$8:G62,G62)</f>
        <v>9951</v>
      </c>
      <c r="G62" s="61">
        <f>SUM(D58:D61)</f>
        <v>995</v>
      </c>
      <c r="H62" s="80" t="s">
        <v>139</v>
      </c>
    </row>
    <row r="63" ht="14.25" thickBot="1" thickTop="1"/>
    <row r="64" spans="1:8" ht="17.25" thickBot="1" thickTop="1">
      <c r="A64" s="97"/>
      <c r="B64" s="75" t="s">
        <v>144</v>
      </c>
      <c r="C64" s="75" t="str">
        <f>H68</f>
        <v>ООО "Спичечная фабрика "Победа", Нижнеломовский</v>
      </c>
      <c r="D64" s="228">
        <f>VLOOKUP(B64,'гто  вид   женщины'!$A$8:$E$27,5,FALSE)</f>
        <v>190</v>
      </c>
      <c r="E64" s="74"/>
      <c r="F64" s="74"/>
      <c r="G64" s="76"/>
      <c r="H64" s="77"/>
    </row>
    <row r="65" spans="1:8" ht="16.5" thickTop="1">
      <c r="A65" s="98"/>
      <c r="B65" s="68" t="s">
        <v>145</v>
      </c>
      <c r="C65" s="68" t="s">
        <v>148</v>
      </c>
      <c r="D65" s="228">
        <f>VLOOKUP(B65,'гто  вид   женщины'!$A$8:$E$27,5,FALSE)</f>
        <v>195</v>
      </c>
      <c r="E65" s="33"/>
      <c r="F65" s="33"/>
      <c r="G65" s="10"/>
      <c r="H65" s="46"/>
    </row>
    <row r="66" spans="1:8" ht="15.75">
      <c r="A66" s="105" t="s">
        <v>146</v>
      </c>
      <c r="C66" s="105" t="s">
        <v>148</v>
      </c>
      <c r="D66" s="231">
        <f>VLOOKUP(A66,'гто  вид   мужчины'!$A$8:$E$28,5,FALSE)</f>
        <v>195</v>
      </c>
      <c r="E66" s="33"/>
      <c r="F66" s="33"/>
      <c r="G66" s="10"/>
      <c r="H66" s="46"/>
    </row>
    <row r="67" spans="1:8" ht="15.75">
      <c r="A67" s="106" t="s">
        <v>147</v>
      </c>
      <c r="C67" s="106" t="s">
        <v>148</v>
      </c>
      <c r="D67" s="231">
        <f>VLOOKUP(A67,'гто  вид   мужчины'!$A$8:$E$28,5,FALSE)</f>
        <v>200</v>
      </c>
      <c r="E67" s="101"/>
      <c r="F67" s="101"/>
      <c r="G67" s="102"/>
      <c r="H67" s="103"/>
    </row>
    <row r="68" spans="1:8" ht="19.5" thickBot="1">
      <c r="A68" s="99"/>
      <c r="B68" s="61"/>
      <c r="C68" s="61"/>
      <c r="D68" s="61"/>
      <c r="E68" s="61">
        <f>F68*10</f>
        <v>78010</v>
      </c>
      <c r="F68" s="61" t="str">
        <f>G68&amp;COUNTIF($G$8:G68,G68)</f>
        <v>7801</v>
      </c>
      <c r="G68" s="61">
        <f>SUM(D64:D67)</f>
        <v>780</v>
      </c>
      <c r="H68" s="80" t="s">
        <v>148</v>
      </c>
    </row>
    <row r="69" ht="14.25" thickBot="1" thickTop="1"/>
    <row r="70" spans="1:8" ht="16.5" thickTop="1">
      <c r="A70" s="97"/>
      <c r="B70" s="75" t="s">
        <v>255</v>
      </c>
      <c r="C70" s="75" t="str">
        <f>H74</f>
        <v>ООО "Грунт", Городищенский</v>
      </c>
      <c r="D70" s="228">
        <f>VLOOKUP(B70,'гто  вид   женщины'!$A$8:$E$27,5,FALSE)</f>
        <v>170</v>
      </c>
      <c r="E70" s="74"/>
      <c r="F70" s="74"/>
      <c r="G70" s="76"/>
      <c r="H70" s="77"/>
    </row>
    <row r="71" spans="1:8" ht="15.75">
      <c r="A71" s="98"/>
      <c r="B71" s="68"/>
      <c r="C71" s="68"/>
      <c r="D71" s="122"/>
      <c r="E71" s="33"/>
      <c r="F71" s="33"/>
      <c r="G71" s="10"/>
      <c r="H71" s="46"/>
    </row>
    <row r="72" spans="1:8" ht="15.75">
      <c r="A72" s="105" t="s">
        <v>256</v>
      </c>
      <c r="C72" s="105"/>
      <c r="D72" s="231">
        <f>VLOOKUP(A72,'гто  вид   мужчины'!$A$8:$E$28,5,FALSE)</f>
        <v>160</v>
      </c>
      <c r="E72" s="33"/>
      <c r="F72" s="33"/>
      <c r="G72" s="10"/>
      <c r="H72" s="46"/>
    </row>
    <row r="73" spans="1:8" ht="15.75">
      <c r="A73" s="106"/>
      <c r="C73" s="106"/>
      <c r="D73" s="105"/>
      <c r="E73" s="101"/>
      <c r="F73" s="101"/>
      <c r="G73" s="102"/>
      <c r="H73" s="103"/>
    </row>
    <row r="74" spans="1:8" ht="16.5" thickBot="1">
      <c r="A74" s="99"/>
      <c r="B74" s="61"/>
      <c r="C74" s="61"/>
      <c r="D74" s="61"/>
      <c r="E74" s="61">
        <f>F74*10</f>
        <v>33010</v>
      </c>
      <c r="F74" s="61" t="str">
        <f>G74&amp;COUNTIF($G$8:G74,G74)</f>
        <v>3301</v>
      </c>
      <c r="G74" s="61">
        <f>SUM(D70:D73)</f>
        <v>330</v>
      </c>
      <c r="H74" s="33" t="s">
        <v>243</v>
      </c>
    </row>
    <row r="75" ht="14.25" thickBot="1" thickTop="1"/>
    <row r="76" spans="1:8" ht="16.5" thickTop="1">
      <c r="A76" s="97"/>
      <c r="B76" s="75"/>
      <c r="C76" s="75"/>
      <c r="D76" s="75"/>
      <c r="E76" s="74"/>
      <c r="F76" s="74"/>
      <c r="G76" s="76"/>
      <c r="H76" s="77"/>
    </row>
    <row r="77" spans="1:8" ht="15.75">
      <c r="A77" s="98"/>
      <c r="B77" s="68"/>
      <c r="C77" s="68"/>
      <c r="D77" s="122"/>
      <c r="E77" s="33"/>
      <c r="F77" s="33"/>
      <c r="G77" s="10"/>
      <c r="H77" s="46"/>
    </row>
    <row r="78" spans="1:8" ht="15.75">
      <c r="A78" s="105" t="s">
        <v>257</v>
      </c>
      <c r="C78" s="105"/>
      <c r="D78" s="231">
        <f>VLOOKUP(A78,'гто  вид   мужчины'!$A$8:$E$28,5,FALSE)</f>
        <v>270</v>
      </c>
      <c r="E78" s="33"/>
      <c r="F78" s="33"/>
      <c r="G78" s="10"/>
      <c r="H78" s="46"/>
    </row>
    <row r="79" spans="1:8" ht="15.75">
      <c r="A79" s="106"/>
      <c r="C79" s="106"/>
      <c r="D79" s="105"/>
      <c r="E79" s="101"/>
      <c r="F79" s="101"/>
      <c r="G79" s="102"/>
      <c r="H79" s="103"/>
    </row>
    <row r="80" spans="1:8" ht="16.5" thickBot="1">
      <c r="A80" s="99"/>
      <c r="B80" s="61"/>
      <c r="C80" s="61"/>
      <c r="D80" s="61"/>
      <c r="E80" s="61">
        <f>F80*10</f>
        <v>27010</v>
      </c>
      <c r="F80" s="61" t="str">
        <f>G80&amp;COUNTIF($G$8:G80,G80)</f>
        <v>2701</v>
      </c>
      <c r="G80" s="61">
        <f>SUM(D76:D79)</f>
        <v>270</v>
      </c>
      <c r="H80" s="159" t="s">
        <v>237</v>
      </c>
    </row>
    <row r="81" ht="14.25" thickBot="1" thickTop="1"/>
    <row r="82" spans="1:8" ht="16.5" thickTop="1">
      <c r="A82" s="97"/>
      <c r="B82" s="75"/>
      <c r="C82" s="75"/>
      <c r="D82" s="75"/>
      <c r="E82" s="74"/>
      <c r="F82" s="74"/>
      <c r="G82" s="76"/>
      <c r="H82" s="77"/>
    </row>
    <row r="83" spans="1:8" ht="15.75">
      <c r="A83" s="98"/>
      <c r="B83" s="68"/>
      <c r="C83" s="68"/>
      <c r="D83" s="122"/>
      <c r="E83" s="33"/>
      <c r="F83" s="33"/>
      <c r="G83" s="10"/>
      <c r="H83" s="46"/>
    </row>
    <row r="84" spans="1:8" ht="15.75">
      <c r="A84" s="105"/>
      <c r="C84" s="105"/>
      <c r="D84" s="105"/>
      <c r="E84" s="33"/>
      <c r="F84" s="33"/>
      <c r="G84" s="10"/>
      <c r="H84" s="46"/>
    </row>
    <row r="85" spans="1:8" ht="15.75">
      <c r="A85" s="106"/>
      <c r="C85" s="106"/>
      <c r="D85" s="105"/>
      <c r="E85" s="101"/>
      <c r="F85" s="101"/>
      <c r="G85" s="102"/>
      <c r="H85" s="103"/>
    </row>
    <row r="86" spans="1:8" ht="19.5" thickBot="1">
      <c r="A86" s="99"/>
      <c r="B86" s="61"/>
      <c r="C86" s="61"/>
      <c r="D86" s="61"/>
      <c r="E86" s="61"/>
      <c r="F86" s="61"/>
      <c r="G86" s="61"/>
      <c r="H86" s="80"/>
    </row>
    <row r="87" ht="14.25" thickBot="1" thickTop="1"/>
    <row r="88" spans="1:8" ht="16.5" thickTop="1">
      <c r="A88" s="97"/>
      <c r="B88" s="75"/>
      <c r="C88" s="75"/>
      <c r="D88" s="75"/>
      <c r="E88" s="74"/>
      <c r="F88" s="74"/>
      <c r="G88" s="76"/>
      <c r="H88" s="77"/>
    </row>
    <row r="89" spans="1:8" ht="15.75">
      <c r="A89" s="98"/>
      <c r="B89" s="68"/>
      <c r="C89" s="68"/>
      <c r="D89" s="122"/>
      <c r="E89" s="33"/>
      <c r="F89" s="33"/>
      <c r="G89" s="10"/>
      <c r="H89" s="46"/>
    </row>
    <row r="90" spans="1:8" ht="15.75">
      <c r="A90" s="105"/>
      <c r="C90" s="105"/>
      <c r="D90" s="105"/>
      <c r="E90" s="33"/>
      <c r="F90" s="33"/>
      <c r="G90" s="10"/>
      <c r="H90" s="46"/>
    </row>
    <row r="91" spans="1:8" ht="15.75">
      <c r="A91" s="106"/>
      <c r="C91" s="106"/>
      <c r="D91" s="105"/>
      <c r="E91" s="101"/>
      <c r="F91" s="101"/>
      <c r="G91" s="102"/>
      <c r="H91" s="103"/>
    </row>
    <row r="92" spans="1:8" ht="19.5" thickBot="1">
      <c r="A92" s="99"/>
      <c r="B92" s="61"/>
      <c r="C92" s="61"/>
      <c r="D92" s="61"/>
      <c r="E92" s="61"/>
      <c r="F92" s="61"/>
      <c r="G92" s="61"/>
      <c r="H92" s="80"/>
    </row>
    <row r="93" ht="14.25" thickBot="1" thickTop="1"/>
    <row r="94" spans="1:8" ht="16.5" thickTop="1">
      <c r="A94" s="97"/>
      <c r="B94" s="75"/>
      <c r="C94" s="75"/>
      <c r="D94" s="75"/>
      <c r="E94" s="74"/>
      <c r="F94" s="74"/>
      <c r="G94" s="76"/>
      <c r="H94" s="77"/>
    </row>
    <row r="95" spans="1:8" ht="15.75">
      <c r="A95" s="98"/>
      <c r="B95" s="68"/>
      <c r="C95" s="68"/>
      <c r="D95" s="122"/>
      <c r="E95" s="33"/>
      <c r="F95" s="33"/>
      <c r="G95" s="10"/>
      <c r="H95" s="46"/>
    </row>
    <row r="96" spans="1:8" ht="15.75">
      <c r="A96" s="105"/>
      <c r="C96" s="105"/>
      <c r="D96" s="105"/>
      <c r="E96" s="33"/>
      <c r="F96" s="33"/>
      <c r="G96" s="10"/>
      <c r="H96" s="46"/>
    </row>
    <row r="97" spans="1:8" ht="15.75">
      <c r="A97" s="106"/>
      <c r="C97" s="106"/>
      <c r="D97" s="105"/>
      <c r="E97" s="101"/>
      <c r="F97" s="101"/>
      <c r="G97" s="102"/>
      <c r="H97" s="103"/>
    </row>
    <row r="98" spans="1:8" ht="19.5" thickBot="1">
      <c r="A98" s="99"/>
      <c r="B98" s="61"/>
      <c r="C98" s="61"/>
      <c r="D98" s="61"/>
      <c r="E98" s="61"/>
      <c r="F98" s="61"/>
      <c r="G98" s="61"/>
      <c r="H98" s="80"/>
    </row>
    <row r="99" ht="14.25" thickBot="1" thickTop="1"/>
    <row r="100" spans="1:8" ht="17.25" thickBot="1" thickTop="1">
      <c r="A100" s="97"/>
      <c r="B100" s="75"/>
      <c r="C100" s="75"/>
      <c r="D100" s="75"/>
      <c r="E100" s="74"/>
      <c r="F100" s="74"/>
      <c r="G100" s="76"/>
      <c r="H100" s="77"/>
    </row>
    <row r="101" spans="1:8" ht="16.5" thickTop="1">
      <c r="A101" s="98"/>
      <c r="B101" s="68"/>
      <c r="C101" s="68"/>
      <c r="D101" s="75"/>
      <c r="E101" s="33"/>
      <c r="F101" s="33"/>
      <c r="G101" s="10"/>
      <c r="H101" s="46"/>
    </row>
    <row r="102" spans="1:8" ht="15.75">
      <c r="A102" s="98"/>
      <c r="B102" s="105"/>
      <c r="C102" s="105"/>
      <c r="D102" s="105"/>
      <c r="E102" s="33"/>
      <c r="F102" s="33"/>
      <c r="G102" s="10"/>
      <c r="H102" s="46"/>
    </row>
    <row r="103" spans="1:8" ht="15.75">
      <c r="A103" s="100"/>
      <c r="B103" s="106"/>
      <c r="C103" s="106"/>
      <c r="D103" s="105"/>
      <c r="E103" s="101"/>
      <c r="F103" s="101"/>
      <c r="G103" s="102"/>
      <c r="H103" s="103"/>
    </row>
    <row r="104" spans="1:8" ht="19.5" thickBot="1">
      <c r="A104" s="99"/>
      <c r="B104" s="61"/>
      <c r="C104" s="61"/>
      <c r="D104" s="61"/>
      <c r="E104" s="61"/>
      <c r="F104" s="61"/>
      <c r="G104" s="61"/>
      <c r="H104" s="80"/>
    </row>
    <row r="105" ht="14.25" thickBot="1" thickTop="1"/>
    <row r="106" spans="1:8" ht="17.25" thickBot="1" thickTop="1">
      <c r="A106" s="97"/>
      <c r="B106" s="75"/>
      <c r="C106" s="75"/>
      <c r="D106" s="75"/>
      <c r="E106" s="74"/>
      <c r="F106" s="74"/>
      <c r="G106" s="76"/>
      <c r="H106" s="77"/>
    </row>
    <row r="107" spans="1:8" ht="16.5" thickTop="1">
      <c r="A107" s="98"/>
      <c r="B107" s="68"/>
      <c r="C107" s="68"/>
      <c r="D107" s="75"/>
      <c r="E107" s="33"/>
      <c r="F107" s="33"/>
      <c r="G107" s="10"/>
      <c r="H107" s="46"/>
    </row>
    <row r="108" spans="1:8" ht="15.75">
      <c r="A108" s="98"/>
      <c r="B108" s="105"/>
      <c r="C108" s="105"/>
      <c r="D108" s="105"/>
      <c r="E108" s="33"/>
      <c r="F108" s="33"/>
      <c r="G108" s="10"/>
      <c r="H108" s="46"/>
    </row>
    <row r="109" spans="1:8" ht="15.75">
      <c r="A109" s="100"/>
      <c r="B109" s="106"/>
      <c r="C109" s="106"/>
      <c r="D109" s="105"/>
      <c r="E109" s="101"/>
      <c r="F109" s="101"/>
      <c r="G109" s="102"/>
      <c r="H109" s="103"/>
    </row>
    <row r="110" spans="1:8" ht="19.5" thickBot="1">
      <c r="A110" s="99"/>
      <c r="B110" s="61"/>
      <c r="C110" s="61"/>
      <c r="D110" s="61"/>
      <c r="E110" s="61"/>
      <c r="F110" s="61"/>
      <c r="G110" s="61"/>
      <c r="H110" s="80"/>
    </row>
    <row r="111" ht="14.25" thickBot="1" thickTop="1"/>
    <row r="112" spans="1:8" ht="17.25" thickBot="1" thickTop="1">
      <c r="A112" s="97"/>
      <c r="B112" s="75"/>
      <c r="C112" s="75"/>
      <c r="D112" s="75"/>
      <c r="E112" s="74"/>
      <c r="F112" s="74"/>
      <c r="G112" s="76"/>
      <c r="H112" s="77"/>
    </row>
    <row r="113" spans="1:8" ht="16.5" thickTop="1">
      <c r="A113" s="98"/>
      <c r="B113" s="68"/>
      <c r="C113" s="68"/>
      <c r="D113" s="75"/>
      <c r="E113" s="33"/>
      <c r="F113" s="33"/>
      <c r="G113" s="10"/>
      <c r="H113" s="46"/>
    </row>
    <row r="114" spans="1:8" ht="15.75">
      <c r="A114" s="98"/>
      <c r="B114" s="105"/>
      <c r="C114" s="105"/>
      <c r="D114" s="105"/>
      <c r="E114" s="33"/>
      <c r="F114" s="33"/>
      <c r="G114" s="10"/>
      <c r="H114" s="46"/>
    </row>
    <row r="115" spans="1:8" ht="15.75">
      <c r="A115" s="100"/>
      <c r="B115" s="106"/>
      <c r="C115" s="106"/>
      <c r="D115" s="105"/>
      <c r="E115" s="101"/>
      <c r="F115" s="101"/>
      <c r="G115" s="102"/>
      <c r="H115" s="103"/>
    </row>
    <row r="116" spans="1:8" ht="19.5" thickBot="1">
      <c r="A116" s="99"/>
      <c r="B116" s="61"/>
      <c r="C116" s="61"/>
      <c r="D116" s="61"/>
      <c r="E116" s="61"/>
      <c r="F116" s="61"/>
      <c r="G116" s="61"/>
      <c r="H116" s="80"/>
    </row>
    <row r="117" ht="14.25" thickBot="1" thickTop="1"/>
    <row r="118" spans="1:8" ht="17.25" thickBot="1" thickTop="1">
      <c r="A118" s="97"/>
      <c r="B118" s="75"/>
      <c r="C118" s="75"/>
      <c r="D118" s="75"/>
      <c r="E118" s="74"/>
      <c r="F118" s="74"/>
      <c r="G118" s="76"/>
      <c r="H118" s="77"/>
    </row>
    <row r="119" spans="1:8" ht="16.5" thickTop="1">
      <c r="A119" s="98"/>
      <c r="B119" s="68"/>
      <c r="C119" s="68"/>
      <c r="D119" s="75"/>
      <c r="E119" s="33"/>
      <c r="F119" s="33"/>
      <c r="G119" s="10"/>
      <c r="H119" s="46"/>
    </row>
    <row r="120" spans="1:8" ht="15.75">
      <c r="A120" s="98"/>
      <c r="B120" s="105"/>
      <c r="C120" s="105"/>
      <c r="D120" s="105"/>
      <c r="E120" s="33"/>
      <c r="F120" s="33"/>
      <c r="G120" s="10"/>
      <c r="H120" s="46"/>
    </row>
    <row r="121" spans="1:8" ht="15.75">
      <c r="A121" s="100"/>
      <c r="B121" s="106"/>
      <c r="C121" s="106"/>
      <c r="D121" s="105"/>
      <c r="E121" s="101"/>
      <c r="F121" s="101"/>
      <c r="G121" s="102"/>
      <c r="H121" s="103"/>
    </row>
    <row r="122" spans="1:8" ht="19.5" thickBot="1">
      <c r="A122" s="99"/>
      <c r="B122" s="61"/>
      <c r="C122" s="61"/>
      <c r="D122" s="61"/>
      <c r="E122" s="61"/>
      <c r="F122" s="61"/>
      <c r="G122" s="61"/>
      <c r="H122" s="80"/>
    </row>
    <row r="123" ht="14.25" thickBot="1" thickTop="1"/>
    <row r="124" spans="1:8" ht="17.25" thickBot="1" thickTop="1">
      <c r="A124" s="97"/>
      <c r="B124" s="75"/>
      <c r="C124" s="75"/>
      <c r="D124" s="75"/>
      <c r="E124" s="74"/>
      <c r="F124" s="74"/>
      <c r="G124" s="76"/>
      <c r="H124" s="77"/>
    </row>
    <row r="125" spans="1:8" ht="16.5" thickTop="1">
      <c r="A125" s="98"/>
      <c r="B125" s="68"/>
      <c r="C125" s="68"/>
      <c r="D125" s="75"/>
      <c r="E125" s="33"/>
      <c r="F125" s="33"/>
      <c r="G125" s="10"/>
      <c r="H125" s="46"/>
    </row>
    <row r="126" spans="1:8" ht="15.75">
      <c r="A126" s="98"/>
      <c r="B126" s="105"/>
      <c r="C126" s="105"/>
      <c r="D126" s="105"/>
      <c r="E126" s="33"/>
      <c r="F126" s="33"/>
      <c r="G126" s="10"/>
      <c r="H126" s="46"/>
    </row>
    <row r="127" spans="1:8" ht="15.75">
      <c r="A127" s="100"/>
      <c r="B127" s="106"/>
      <c r="C127" s="106"/>
      <c r="D127" s="105"/>
      <c r="E127" s="101"/>
      <c r="F127" s="101"/>
      <c r="G127" s="102"/>
      <c r="H127" s="103"/>
    </row>
    <row r="128" spans="1:8" ht="19.5" thickBot="1">
      <c r="A128" s="99"/>
      <c r="B128" s="61"/>
      <c r="C128" s="61"/>
      <c r="D128" s="61"/>
      <c r="E128" s="61"/>
      <c r="F128" s="61"/>
      <c r="G128" s="61"/>
      <c r="H128" s="80"/>
    </row>
    <row r="129" ht="14.25" thickBot="1" thickTop="1"/>
    <row r="130" spans="1:8" ht="17.25" thickBot="1" thickTop="1">
      <c r="A130" s="97"/>
      <c r="B130" s="75"/>
      <c r="C130" s="75"/>
      <c r="D130" s="75"/>
      <c r="E130" s="74"/>
      <c r="F130" s="74"/>
      <c r="G130" s="76"/>
      <c r="H130" s="77"/>
    </row>
    <row r="131" spans="1:8" ht="16.5" thickTop="1">
      <c r="A131" s="98"/>
      <c r="B131" s="68"/>
      <c r="C131" s="68"/>
      <c r="D131" s="75"/>
      <c r="E131" s="33"/>
      <c r="F131" s="33"/>
      <c r="G131" s="10"/>
      <c r="H131" s="46"/>
    </row>
    <row r="132" spans="1:8" ht="15.75">
      <c r="A132" s="98"/>
      <c r="B132" s="105"/>
      <c r="C132" s="105"/>
      <c r="D132" s="105"/>
      <c r="E132" s="33"/>
      <c r="F132" s="33"/>
      <c r="G132" s="10"/>
      <c r="H132" s="46"/>
    </row>
    <row r="133" spans="1:8" ht="15.75">
      <c r="A133" s="100"/>
      <c r="B133" s="106"/>
      <c r="C133" s="106"/>
      <c r="D133" s="105"/>
      <c r="E133" s="101"/>
      <c r="F133" s="101"/>
      <c r="G133" s="102"/>
      <c r="H133" s="103"/>
    </row>
    <row r="134" spans="1:8" ht="19.5" thickBot="1">
      <c r="A134" s="99"/>
      <c r="B134" s="61"/>
      <c r="C134" s="61"/>
      <c r="D134" s="61"/>
      <c r="E134" s="61"/>
      <c r="F134" s="61"/>
      <c r="G134" s="61"/>
      <c r="H134" s="80"/>
    </row>
    <row r="135" ht="14.25" thickBot="1" thickTop="1"/>
    <row r="136" spans="1:8" ht="17.25" thickBot="1" thickTop="1">
      <c r="A136" s="97"/>
      <c r="B136" s="75"/>
      <c r="C136" s="75"/>
      <c r="D136" s="75"/>
      <c r="E136" s="74"/>
      <c r="F136" s="74"/>
      <c r="G136" s="76"/>
      <c r="H136" s="77"/>
    </row>
    <row r="137" spans="1:8" ht="16.5" thickTop="1">
      <c r="A137" s="98"/>
      <c r="B137" s="68"/>
      <c r="C137" s="68"/>
      <c r="D137" s="75"/>
      <c r="E137" s="33"/>
      <c r="F137" s="33"/>
      <c r="G137" s="10"/>
      <c r="H137" s="46"/>
    </row>
    <row r="138" spans="1:8" ht="15.75">
      <c r="A138" s="105" t="s">
        <v>58</v>
      </c>
      <c r="B138" s="105"/>
      <c r="C138" s="105"/>
      <c r="D138" s="105"/>
      <c r="E138" s="33"/>
      <c r="F138" s="33"/>
      <c r="G138" s="10"/>
      <c r="H138" s="46"/>
    </row>
    <row r="139" spans="1:8" ht="15.75">
      <c r="A139" s="106" t="s">
        <v>59</v>
      </c>
      <c r="B139" s="106"/>
      <c r="C139" s="106"/>
      <c r="D139" s="105"/>
      <c r="E139" s="101"/>
      <c r="F139" s="101"/>
      <c r="G139" s="102"/>
      <c r="H139" s="103"/>
    </row>
    <row r="140" spans="1:8" ht="19.5" thickBot="1">
      <c r="A140" s="99"/>
      <c r="B140" s="61"/>
      <c r="C140" s="61"/>
      <c r="D140" s="61"/>
      <c r="E140" s="61"/>
      <c r="F140" s="61"/>
      <c r="G140" s="61"/>
      <c r="H140" s="80"/>
    </row>
    <row r="141" ht="14.25" thickBot="1" thickTop="1"/>
    <row r="142" spans="1:8" ht="17.25" thickBot="1" thickTop="1">
      <c r="A142" s="97"/>
      <c r="B142" s="75"/>
      <c r="C142" s="75"/>
      <c r="D142" s="75"/>
      <c r="E142" s="74"/>
      <c r="F142" s="74"/>
      <c r="G142" s="76"/>
      <c r="H142" s="77"/>
    </row>
    <row r="143" spans="1:8" ht="16.5" thickTop="1">
      <c r="A143" s="98"/>
      <c r="B143" s="68"/>
      <c r="C143" s="68"/>
      <c r="D143" s="75"/>
      <c r="E143" s="33"/>
      <c r="F143" s="33"/>
      <c r="G143" s="10"/>
      <c r="H143" s="46"/>
    </row>
    <row r="144" spans="1:8" ht="15.75">
      <c r="A144" s="98"/>
      <c r="B144" s="105"/>
      <c r="C144" s="105"/>
      <c r="D144" s="105"/>
      <c r="E144" s="33"/>
      <c r="F144" s="33"/>
      <c r="G144" s="10"/>
      <c r="H144" s="46"/>
    </row>
    <row r="145" spans="1:8" ht="15.75">
      <c r="A145" s="100"/>
      <c r="B145" s="106"/>
      <c r="C145" s="106"/>
      <c r="D145" s="105"/>
      <c r="E145" s="101"/>
      <c r="F145" s="101"/>
      <c r="G145" s="102"/>
      <c r="H145" s="103"/>
    </row>
    <row r="146" spans="1:8" ht="19.5" thickBot="1">
      <c r="A146" s="99"/>
      <c r="B146" s="61"/>
      <c r="C146" s="61"/>
      <c r="D146" s="61"/>
      <c r="E146" s="61"/>
      <c r="F146" s="61"/>
      <c r="G146" s="61"/>
      <c r="H146" s="80"/>
    </row>
    <row r="147" ht="14.25" thickBot="1" thickTop="1"/>
    <row r="148" spans="1:8" ht="17.25" thickBot="1" thickTop="1">
      <c r="A148" s="97"/>
      <c r="B148" s="75"/>
      <c r="C148" s="75"/>
      <c r="D148" s="75"/>
      <c r="E148" s="74"/>
      <c r="F148" s="74"/>
      <c r="G148" s="76"/>
      <c r="H148" s="77"/>
    </row>
    <row r="149" spans="1:8" ht="16.5" thickTop="1">
      <c r="A149" s="98"/>
      <c r="B149" s="68"/>
      <c r="C149" s="68"/>
      <c r="D149" s="75"/>
      <c r="E149" s="33"/>
      <c r="F149" s="33"/>
      <c r="G149" s="10"/>
      <c r="H149" s="46"/>
    </row>
    <row r="150" spans="1:8" ht="15.75">
      <c r="A150" s="98"/>
      <c r="B150" s="105"/>
      <c r="C150" s="105"/>
      <c r="D150" s="105"/>
      <c r="E150" s="33"/>
      <c r="F150" s="33"/>
      <c r="G150" s="10"/>
      <c r="H150" s="46"/>
    </row>
    <row r="151" spans="1:8" ht="15.75">
      <c r="A151" s="100"/>
      <c r="B151" s="106"/>
      <c r="C151" s="106"/>
      <c r="D151" s="105"/>
      <c r="E151" s="101"/>
      <c r="F151" s="101"/>
      <c r="G151" s="102"/>
      <c r="H151" s="103"/>
    </row>
    <row r="152" spans="1:8" ht="19.5" thickBot="1">
      <c r="A152" s="99"/>
      <c r="B152" s="61"/>
      <c r="C152" s="61"/>
      <c r="D152" s="61"/>
      <c r="E152" s="61"/>
      <c r="F152" s="61"/>
      <c r="G152" s="61"/>
      <c r="H152" s="80"/>
    </row>
    <row r="153" ht="14.25" thickBot="1" thickTop="1"/>
    <row r="154" spans="1:8" ht="17.25" thickBot="1" thickTop="1">
      <c r="A154" s="97"/>
      <c r="B154" s="75"/>
      <c r="C154" s="75"/>
      <c r="D154" s="75"/>
      <c r="E154" s="74"/>
      <c r="F154" s="74"/>
      <c r="G154" s="76"/>
      <c r="H154" s="77"/>
    </row>
    <row r="155" spans="1:8" ht="16.5" thickTop="1">
      <c r="A155" s="98"/>
      <c r="B155" s="68"/>
      <c r="C155" s="68"/>
      <c r="D155" s="75"/>
      <c r="E155" s="33"/>
      <c r="F155" s="33"/>
      <c r="G155" s="10"/>
      <c r="H155" s="46"/>
    </row>
    <row r="156" spans="1:8" ht="15.75">
      <c r="A156" s="98"/>
      <c r="B156" s="105"/>
      <c r="C156" s="105"/>
      <c r="D156" s="105"/>
      <c r="E156" s="33"/>
      <c r="F156" s="33"/>
      <c r="G156" s="10"/>
      <c r="H156" s="46"/>
    </row>
    <row r="157" spans="1:8" ht="15.75">
      <c r="A157" s="100"/>
      <c r="B157" s="106"/>
      <c r="C157" s="106"/>
      <c r="D157" s="105"/>
      <c r="E157" s="101"/>
      <c r="F157" s="101"/>
      <c r="G157" s="102"/>
      <c r="H157" s="103"/>
    </row>
    <row r="158" spans="1:8" ht="19.5" thickBot="1">
      <c r="A158" s="99"/>
      <c r="B158" s="61"/>
      <c r="C158" s="61"/>
      <c r="D158" s="61"/>
      <c r="E158" s="61"/>
      <c r="F158" s="61"/>
      <c r="G158" s="61"/>
      <c r="H158" s="80"/>
    </row>
    <row r="159" ht="14.25" thickBot="1" thickTop="1"/>
    <row r="160" spans="1:8" ht="17.25" thickBot="1" thickTop="1">
      <c r="A160" s="97"/>
      <c r="B160" s="75"/>
      <c r="C160" s="75"/>
      <c r="D160" s="75"/>
      <c r="E160" s="74"/>
      <c r="F160" s="74"/>
      <c r="G160" s="76"/>
      <c r="H160" s="77"/>
    </row>
    <row r="161" spans="1:8" ht="16.5" thickTop="1">
      <c r="A161" s="98"/>
      <c r="B161" s="68"/>
      <c r="C161" s="68"/>
      <c r="D161" s="75"/>
      <c r="E161" s="33"/>
      <c r="F161" s="33"/>
      <c r="G161" s="10"/>
      <c r="H161" s="46"/>
    </row>
    <row r="162" spans="1:8" ht="15.75">
      <c r="A162" s="98"/>
      <c r="B162" s="105"/>
      <c r="C162" s="105"/>
      <c r="D162" s="105"/>
      <c r="E162" s="33"/>
      <c r="F162" s="33"/>
      <c r="G162" s="10"/>
      <c r="H162" s="46"/>
    </row>
    <row r="163" spans="1:8" ht="15.75">
      <c r="A163" s="100"/>
      <c r="B163" s="106"/>
      <c r="C163" s="106"/>
      <c r="D163" s="105"/>
      <c r="E163" s="101"/>
      <c r="F163" s="101"/>
      <c r="G163" s="102"/>
      <c r="H163" s="103"/>
    </row>
    <row r="164" spans="1:8" ht="19.5" thickBot="1">
      <c r="A164" s="99"/>
      <c r="B164" s="61"/>
      <c r="C164" s="61"/>
      <c r="D164" s="61"/>
      <c r="E164" s="61"/>
      <c r="F164" s="61"/>
      <c r="G164" s="61"/>
      <c r="H164" s="80"/>
    </row>
    <row r="165" ht="13.5" thickTop="1"/>
  </sheetData>
  <sheetProtection password="BB9B"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27"/>
  <sheetViews>
    <sheetView view="pageBreakPreview" zoomScaleSheetLayoutView="100" zoomScalePageLayoutView="0" workbookViewId="0" topLeftCell="A1">
      <selection activeCell="DF18" sqref="DF18"/>
    </sheetView>
  </sheetViews>
  <sheetFormatPr defaultColWidth="9.140625" defaultRowHeight="12.75"/>
  <cols>
    <col min="1" max="1" width="31.421875" style="0" customWidth="1"/>
    <col min="2" max="2" width="37.421875" style="0" customWidth="1"/>
    <col min="3" max="3" width="7.57421875" style="0" customWidth="1"/>
    <col min="4" max="4" width="9.28125" style="0" customWidth="1"/>
    <col min="5" max="5" width="6.28125" style="0" customWidth="1"/>
    <col min="6" max="6" width="9.140625" style="0" customWidth="1"/>
    <col min="7" max="7" width="7.7109375" style="0" hidden="1" customWidth="1"/>
    <col min="8" max="86" width="9.140625" style="0" hidden="1" customWidth="1"/>
    <col min="87" max="106" width="0" style="0" hidden="1" customWidth="1"/>
  </cols>
  <sheetData>
    <row r="1" spans="1:106" ht="36" customHeight="1" thickBot="1">
      <c r="A1" s="178" t="s">
        <v>35</v>
      </c>
      <c r="B1" s="178"/>
      <c r="C1" s="65"/>
      <c r="D1" s="32"/>
      <c r="E1" s="32"/>
      <c r="G1" s="125">
        <v>1</v>
      </c>
      <c r="H1" s="125">
        <v>2</v>
      </c>
      <c r="I1" s="125">
        <v>3</v>
      </c>
      <c r="J1" s="126">
        <v>4</v>
      </c>
      <c r="K1" s="126">
        <v>5</v>
      </c>
      <c r="L1" s="126">
        <v>6</v>
      </c>
      <c r="M1" s="126">
        <v>7</v>
      </c>
      <c r="N1" s="126">
        <v>8</v>
      </c>
      <c r="O1" s="126">
        <v>9</v>
      </c>
      <c r="P1" s="126">
        <v>10</v>
      </c>
      <c r="Q1" s="126">
        <v>11</v>
      </c>
      <c r="R1" s="126">
        <v>12</v>
      </c>
      <c r="S1" s="126">
        <v>13</v>
      </c>
      <c r="T1" s="126">
        <v>14</v>
      </c>
      <c r="U1" s="126">
        <v>15</v>
      </c>
      <c r="V1" s="126">
        <v>16</v>
      </c>
      <c r="W1" s="126">
        <v>17</v>
      </c>
      <c r="X1" s="126">
        <v>18</v>
      </c>
      <c r="Y1" s="126">
        <v>19</v>
      </c>
      <c r="Z1" s="126">
        <v>20</v>
      </c>
      <c r="AA1" s="126">
        <v>21</v>
      </c>
      <c r="AB1" s="126">
        <v>22</v>
      </c>
      <c r="AC1" s="126">
        <v>23</v>
      </c>
      <c r="AD1" s="126">
        <v>24</v>
      </c>
      <c r="AE1" s="126">
        <v>25</v>
      </c>
      <c r="AF1" s="126">
        <v>26</v>
      </c>
      <c r="AG1" s="126">
        <v>27</v>
      </c>
      <c r="AH1" s="126">
        <v>28</v>
      </c>
      <c r="AI1" s="126">
        <v>29</v>
      </c>
      <c r="AJ1" s="126">
        <v>30</v>
      </c>
      <c r="AK1" s="126">
        <v>31</v>
      </c>
      <c r="AL1" s="126">
        <v>32</v>
      </c>
      <c r="AM1" s="126">
        <v>33</v>
      </c>
      <c r="AN1" s="126">
        <v>34</v>
      </c>
      <c r="AO1" s="126">
        <v>35</v>
      </c>
      <c r="AP1" s="126">
        <v>36</v>
      </c>
      <c r="AQ1" s="126">
        <v>37</v>
      </c>
      <c r="AR1" s="126">
        <v>38</v>
      </c>
      <c r="AS1" s="126">
        <v>39</v>
      </c>
      <c r="AT1" s="126">
        <v>40</v>
      </c>
      <c r="AU1" s="126">
        <v>41</v>
      </c>
      <c r="AV1" s="126">
        <v>42</v>
      </c>
      <c r="AW1" s="126">
        <v>43</v>
      </c>
      <c r="AX1" s="126">
        <v>44</v>
      </c>
      <c r="AY1" s="126">
        <v>45</v>
      </c>
      <c r="AZ1" s="126">
        <v>46</v>
      </c>
      <c r="BA1" s="126">
        <v>47</v>
      </c>
      <c r="BB1" s="126">
        <v>48</v>
      </c>
      <c r="BC1" s="126">
        <v>49</v>
      </c>
      <c r="BD1" s="126">
        <v>50</v>
      </c>
      <c r="BE1" s="126">
        <v>51</v>
      </c>
      <c r="BF1" s="126">
        <v>52</v>
      </c>
      <c r="BG1" s="126">
        <v>53</v>
      </c>
      <c r="BH1" s="126">
        <v>54</v>
      </c>
      <c r="BI1" s="126">
        <v>55</v>
      </c>
      <c r="BJ1" s="126">
        <v>56</v>
      </c>
      <c r="BK1" s="126">
        <v>57</v>
      </c>
      <c r="BL1" s="126">
        <v>58</v>
      </c>
      <c r="BM1" s="126">
        <v>59</v>
      </c>
      <c r="BN1" s="126">
        <v>60</v>
      </c>
      <c r="BO1" s="126">
        <v>61</v>
      </c>
      <c r="BP1" s="126">
        <v>62</v>
      </c>
      <c r="BQ1" s="126">
        <v>63</v>
      </c>
      <c r="BR1" s="126">
        <v>64</v>
      </c>
      <c r="BS1" s="126">
        <v>65</v>
      </c>
      <c r="BT1" s="126">
        <v>66</v>
      </c>
      <c r="BU1" s="126">
        <v>67</v>
      </c>
      <c r="BV1" s="126">
        <v>68</v>
      </c>
      <c r="BW1" s="126">
        <v>69</v>
      </c>
      <c r="BX1" s="126">
        <v>70</v>
      </c>
      <c r="BY1" s="126">
        <v>71</v>
      </c>
      <c r="BZ1" s="126">
        <v>72</v>
      </c>
      <c r="CA1" s="126">
        <v>73</v>
      </c>
      <c r="CB1" s="126">
        <v>74</v>
      </c>
      <c r="CC1" s="126">
        <v>75</v>
      </c>
      <c r="CD1" s="126">
        <v>76</v>
      </c>
      <c r="CE1" s="126">
        <v>77</v>
      </c>
      <c r="CF1" s="126">
        <v>78</v>
      </c>
      <c r="CG1" s="126">
        <v>79</v>
      </c>
      <c r="CH1" s="126">
        <v>80</v>
      </c>
      <c r="CI1" s="126">
        <v>81</v>
      </c>
      <c r="CJ1" s="126">
        <v>82</v>
      </c>
      <c r="CK1" s="126">
        <v>83</v>
      </c>
      <c r="CL1" s="126">
        <v>84</v>
      </c>
      <c r="CM1" s="126">
        <v>85</v>
      </c>
      <c r="CN1" s="126">
        <v>86</v>
      </c>
      <c r="CO1" s="126">
        <v>87</v>
      </c>
      <c r="CP1" s="126">
        <v>88</v>
      </c>
      <c r="CQ1" s="126">
        <v>89</v>
      </c>
      <c r="CR1" s="126">
        <v>90</v>
      </c>
      <c r="CS1" s="126">
        <v>91</v>
      </c>
      <c r="CT1" s="126">
        <v>92</v>
      </c>
      <c r="CU1" s="126">
        <v>93</v>
      </c>
      <c r="CV1" s="126">
        <v>94</v>
      </c>
      <c r="CW1" s="126">
        <v>95</v>
      </c>
      <c r="CX1" s="126">
        <v>96</v>
      </c>
      <c r="CY1" s="126">
        <v>97</v>
      </c>
      <c r="CZ1" s="126">
        <v>98</v>
      </c>
      <c r="DA1" s="126">
        <v>99</v>
      </c>
      <c r="DB1" s="126">
        <v>100</v>
      </c>
    </row>
    <row r="2" spans="1:106" ht="13.5" thickBot="1">
      <c r="A2" s="29"/>
      <c r="B2" s="29"/>
      <c r="C2" s="29"/>
      <c r="D2" s="32"/>
      <c r="E2" s="29"/>
      <c r="G2" s="127">
        <v>360</v>
      </c>
      <c r="H2" s="128">
        <v>340</v>
      </c>
      <c r="I2" s="128">
        <v>305</v>
      </c>
      <c r="J2" s="129">
        <v>285</v>
      </c>
      <c r="K2" s="129">
        <v>270</v>
      </c>
      <c r="L2" s="129">
        <v>260</v>
      </c>
      <c r="M2" s="129">
        <v>250</v>
      </c>
      <c r="N2" s="129">
        <v>240</v>
      </c>
      <c r="O2" s="129">
        <v>230</v>
      </c>
      <c r="P2" s="129">
        <v>220</v>
      </c>
      <c r="Q2" s="129">
        <v>210</v>
      </c>
      <c r="R2" s="129">
        <v>205</v>
      </c>
      <c r="S2" s="129">
        <v>200</v>
      </c>
      <c r="T2" s="129">
        <v>195</v>
      </c>
      <c r="U2" s="129">
        <v>190</v>
      </c>
      <c r="V2" s="129">
        <v>185</v>
      </c>
      <c r="W2" s="129">
        <v>180</v>
      </c>
      <c r="X2" s="129">
        <v>175</v>
      </c>
      <c r="Y2" s="129">
        <v>170</v>
      </c>
      <c r="Z2" s="129">
        <v>165</v>
      </c>
      <c r="AA2" s="129">
        <v>160</v>
      </c>
      <c r="AB2" s="129">
        <v>156</v>
      </c>
      <c r="AC2" s="129">
        <v>152</v>
      </c>
      <c r="AD2" s="129">
        <v>148</v>
      </c>
      <c r="AE2" s="129">
        <v>144</v>
      </c>
      <c r="AF2" s="129">
        <v>140</v>
      </c>
      <c r="AG2" s="129">
        <v>136</v>
      </c>
      <c r="AH2" s="129">
        <v>132</v>
      </c>
      <c r="AI2" s="129">
        <v>128</v>
      </c>
      <c r="AJ2" s="129">
        <v>124</v>
      </c>
      <c r="AK2" s="129">
        <v>120</v>
      </c>
      <c r="AL2" s="129">
        <v>117</v>
      </c>
      <c r="AM2" s="129">
        <v>114</v>
      </c>
      <c r="AN2" s="129">
        <v>111</v>
      </c>
      <c r="AO2" s="129">
        <v>108</v>
      </c>
      <c r="AP2" s="129">
        <v>105</v>
      </c>
      <c r="AQ2" s="129">
        <v>102</v>
      </c>
      <c r="AR2" s="129">
        <v>99</v>
      </c>
      <c r="AS2" s="129">
        <v>96</v>
      </c>
      <c r="AT2" s="129">
        <v>93</v>
      </c>
      <c r="AU2" s="129">
        <v>90</v>
      </c>
      <c r="AV2" s="130">
        <v>88</v>
      </c>
      <c r="AW2" s="130">
        <v>86</v>
      </c>
      <c r="AX2" s="130">
        <v>84</v>
      </c>
      <c r="AY2" s="130">
        <v>82</v>
      </c>
      <c r="AZ2" s="130">
        <v>80</v>
      </c>
      <c r="BA2" s="130">
        <v>78</v>
      </c>
      <c r="BB2" s="130">
        <v>76</v>
      </c>
      <c r="BC2" s="130">
        <v>74</v>
      </c>
      <c r="BD2" s="130">
        <v>72</v>
      </c>
      <c r="BE2" s="130">
        <v>70</v>
      </c>
      <c r="BF2" s="130">
        <v>69</v>
      </c>
      <c r="BG2" s="130">
        <v>68</v>
      </c>
      <c r="BH2" s="130">
        <v>67</v>
      </c>
      <c r="BI2" s="130">
        <v>66</v>
      </c>
      <c r="BJ2" s="130">
        <v>65</v>
      </c>
      <c r="BK2" s="130">
        <v>64</v>
      </c>
      <c r="BL2" s="130">
        <v>63</v>
      </c>
      <c r="BM2" s="130">
        <v>62</v>
      </c>
      <c r="BN2" s="130">
        <v>61</v>
      </c>
      <c r="BO2" s="130">
        <v>60</v>
      </c>
      <c r="BP2" s="130">
        <v>59</v>
      </c>
      <c r="BQ2" s="130">
        <v>58</v>
      </c>
      <c r="BR2" s="130">
        <v>57</v>
      </c>
      <c r="BS2" s="130">
        <v>56</v>
      </c>
      <c r="BT2" s="130">
        <v>55</v>
      </c>
      <c r="BU2" s="130">
        <v>54</v>
      </c>
      <c r="BV2" s="130">
        <v>53</v>
      </c>
      <c r="BW2" s="130">
        <v>52</v>
      </c>
      <c r="BX2" s="130">
        <v>51</v>
      </c>
      <c r="BY2" s="130">
        <v>50</v>
      </c>
      <c r="BZ2" s="130">
        <v>49</v>
      </c>
      <c r="CA2" s="130">
        <v>48</v>
      </c>
      <c r="CB2" s="130">
        <v>47</v>
      </c>
      <c r="CC2" s="130">
        <v>46</v>
      </c>
      <c r="CD2" s="130">
        <v>45</v>
      </c>
      <c r="CE2" s="130">
        <v>44</v>
      </c>
      <c r="CF2" s="130">
        <v>43</v>
      </c>
      <c r="CG2" s="130">
        <v>42</v>
      </c>
      <c r="CH2" s="130">
        <v>41</v>
      </c>
      <c r="CI2" s="130">
        <v>40</v>
      </c>
      <c r="CJ2" s="130">
        <v>39</v>
      </c>
      <c r="CK2" s="130">
        <v>38</v>
      </c>
      <c r="CL2" s="130">
        <v>37</v>
      </c>
      <c r="CM2" s="130">
        <v>36</v>
      </c>
      <c r="CN2" s="130">
        <v>35</v>
      </c>
      <c r="CO2" s="130">
        <v>34</v>
      </c>
      <c r="CP2" s="130">
        <v>33</v>
      </c>
      <c r="CQ2" s="130">
        <v>32</v>
      </c>
      <c r="CR2" s="130">
        <v>31</v>
      </c>
      <c r="CS2" s="130">
        <v>30</v>
      </c>
      <c r="CT2" s="130">
        <v>29</v>
      </c>
      <c r="CU2" s="130">
        <v>28</v>
      </c>
      <c r="CV2" s="130">
        <v>27</v>
      </c>
      <c r="CW2" s="130">
        <v>26</v>
      </c>
      <c r="CX2" s="130">
        <v>25</v>
      </c>
      <c r="CY2" s="130">
        <v>24</v>
      </c>
      <c r="CZ2" s="130">
        <v>23</v>
      </c>
      <c r="DA2" s="130">
        <v>22</v>
      </c>
      <c r="DB2" s="130">
        <v>21</v>
      </c>
    </row>
    <row r="3" spans="1:8" ht="123" customHeight="1">
      <c r="A3" s="179" t="s">
        <v>72</v>
      </c>
      <c r="B3" s="179"/>
      <c r="C3" s="121"/>
      <c r="D3" s="32"/>
      <c r="E3" s="32"/>
      <c r="G3" s="56"/>
      <c r="H3" s="5"/>
    </row>
    <row r="4" spans="1:8" ht="26.25" customHeight="1">
      <c r="A4" s="20" t="s">
        <v>94</v>
      </c>
      <c r="B4" s="20" t="s">
        <v>9</v>
      </c>
      <c r="C4" s="20"/>
      <c r="D4" s="32"/>
      <c r="E4" s="2"/>
      <c r="G4" s="56"/>
      <c r="H4" s="5"/>
    </row>
    <row r="5" spans="1:8" ht="23.25" customHeight="1" thickBot="1">
      <c r="A5" s="66"/>
      <c r="B5" s="66"/>
      <c r="C5" s="66"/>
      <c r="D5" s="58"/>
      <c r="E5" s="30"/>
      <c r="G5" s="56"/>
      <c r="H5" s="5"/>
    </row>
    <row r="6" spans="1:8" ht="18" customHeight="1">
      <c r="A6" s="189" t="s">
        <v>17</v>
      </c>
      <c r="B6" s="185" t="s">
        <v>82</v>
      </c>
      <c r="C6" s="187" t="s">
        <v>22</v>
      </c>
      <c r="D6" s="181" t="s">
        <v>4</v>
      </c>
      <c r="E6" s="183" t="s">
        <v>15</v>
      </c>
      <c r="G6" s="56"/>
      <c r="H6" s="5"/>
    </row>
    <row r="7" spans="1:8" ht="13.5" customHeight="1" thickBot="1">
      <c r="A7" s="190"/>
      <c r="B7" s="186"/>
      <c r="C7" s="188"/>
      <c r="D7" s="182"/>
      <c r="E7" s="184"/>
      <c r="G7" s="56"/>
      <c r="H7" s="5"/>
    </row>
    <row r="8" spans="1:8" s="8" customFormat="1" ht="32.25" thickBot="1">
      <c r="A8" s="177" t="str">
        <f>'гто командная и база'!B58</f>
        <v>Михеева Ирина</v>
      </c>
      <c r="B8" s="232" t="str">
        <f>VLOOKUP(A8,'гто командная и база'!$B$4:$C$164,2,FALSE)</f>
        <v>АО "Сердобский машиностроительный завод"</v>
      </c>
      <c r="C8" s="175"/>
      <c r="D8" s="60">
        <v>1</v>
      </c>
      <c r="E8" s="233">
        <f aca="true" t="shared" si="0" ref="E8:E27">LOOKUP(D8,$G$1:$DB$1,$G$2:$DB$2)</f>
        <v>360</v>
      </c>
      <c r="G8" s="56"/>
      <c r="H8" s="57"/>
    </row>
    <row r="9" spans="1:8" s="8" customFormat="1" ht="51" customHeight="1" thickBot="1">
      <c r="A9" s="177" t="str">
        <f>'гто командная и база'!B34</f>
        <v>Сараева Юлия</v>
      </c>
      <c r="B9" s="232" t="str">
        <f>VLOOKUP(A9,'гто командная и база'!$B$4:$C$164,2,FALSE)</f>
        <v>ФГУП ФНПЦ "ПО "СТАРТ" им. М.В.Проценко" г. Заречный</v>
      </c>
      <c r="C9" s="172"/>
      <c r="D9" s="171">
        <v>2</v>
      </c>
      <c r="E9" s="233">
        <f t="shared" si="0"/>
        <v>340</v>
      </c>
      <c r="G9" s="56"/>
      <c r="H9" s="57"/>
    </row>
    <row r="10" spans="1:8" s="8" customFormat="1" ht="16.5" thickBot="1">
      <c r="A10" s="177" t="str">
        <f>'гто командная и база'!B23</f>
        <v>Садова Евгения</v>
      </c>
      <c r="B10" s="232" t="str">
        <f>VLOOKUP(A10,'гто командная и база'!$B$4:$C$164,2,FALSE)</f>
        <v>ОАО "Пензадизельмаш"г.Пенза</v>
      </c>
      <c r="C10" s="175"/>
      <c r="D10" s="60">
        <v>3</v>
      </c>
      <c r="E10" s="233">
        <f t="shared" si="0"/>
        <v>305</v>
      </c>
      <c r="G10" s="56"/>
      <c r="H10" s="57"/>
    </row>
    <row r="11" spans="1:8" s="8" customFormat="1" ht="16.5" thickBot="1">
      <c r="A11" s="177" t="str">
        <f>'гто командная и база'!B22</f>
        <v>Жилянова Евгения</v>
      </c>
      <c r="B11" s="232" t="str">
        <f>VLOOKUP(A11,'гто командная и база'!$B$4:$C$164,2,FALSE)</f>
        <v>ОАО "Пензадизельмаш"г.Пенза</v>
      </c>
      <c r="C11" s="175"/>
      <c r="D11" s="60">
        <v>4</v>
      </c>
      <c r="E11" s="233">
        <f t="shared" si="0"/>
        <v>285</v>
      </c>
      <c r="G11" s="56"/>
      <c r="H11" s="57"/>
    </row>
    <row r="12" spans="1:8" s="8" customFormat="1" ht="16.5" thickBot="1">
      <c r="A12" s="177" t="str">
        <f>'гто командная и база'!B28</f>
        <v>Ленина Елена</v>
      </c>
      <c r="B12" s="232" t="str">
        <f>VLOOKUP(A12,'гто командная и база'!$B$4:$C$164,2,FALSE)</f>
        <v>АО "ПНИЭИ" г. Пенза</v>
      </c>
      <c r="C12" s="175"/>
      <c r="D12" s="60">
        <v>5</v>
      </c>
      <c r="E12" s="233">
        <f t="shared" si="0"/>
        <v>270</v>
      </c>
      <c r="G12" s="56"/>
      <c r="H12" s="57"/>
    </row>
    <row r="13" spans="1:8" ht="16.5" thickBot="1">
      <c r="A13" s="177" t="str">
        <f>'гто командная и база'!B10</f>
        <v>Сорокина Наталья</v>
      </c>
      <c r="B13" s="232" t="str">
        <f>VLOOKUP(A13,'гто командная и база'!$B$4:$C$164,2,FALSE)</f>
        <v>ООО "Бековский сахарный завод"</v>
      </c>
      <c r="C13" s="172"/>
      <c r="D13" s="171">
        <v>6</v>
      </c>
      <c r="E13" s="233">
        <f t="shared" si="0"/>
        <v>260</v>
      </c>
      <c r="G13" s="56"/>
      <c r="H13" s="5"/>
    </row>
    <row r="14" spans="1:8" ht="49.5" customHeight="1" thickBot="1">
      <c r="A14" s="177" t="str">
        <f>'гто командная и база'!B35</f>
        <v>Канахина Марина</v>
      </c>
      <c r="B14" s="232" t="str">
        <f>VLOOKUP(A14,'гто командная и база'!$B$4:$C$164,2,FALSE)</f>
        <v>ФГУП ФНПЦ "ПО "СТАРТ" им. М.В.Проценко" г. Заречный</v>
      </c>
      <c r="C14" s="175"/>
      <c r="D14" s="60">
        <v>7</v>
      </c>
      <c r="E14" s="233">
        <f t="shared" si="0"/>
        <v>250</v>
      </c>
      <c r="G14" s="56"/>
      <c r="H14" s="5"/>
    </row>
    <row r="15" spans="1:8" ht="16.5" thickBot="1">
      <c r="A15" s="177" t="str">
        <f>'гто командная и база'!B40</f>
        <v>Вольф Ольга</v>
      </c>
      <c r="B15" s="232" t="str">
        <f>VLOOKUP(A15,'гто командная и база'!$B$4:$C$164,2,FALSE)</f>
        <v>Тамалинский</v>
      </c>
      <c r="C15" s="175"/>
      <c r="D15" s="60">
        <v>8</v>
      </c>
      <c r="E15" s="233">
        <f t="shared" si="0"/>
        <v>240</v>
      </c>
      <c r="G15" s="56"/>
      <c r="H15" s="5"/>
    </row>
    <row r="16" spans="1:8" ht="32.25" thickBot="1">
      <c r="A16" s="177" t="str">
        <f>'гто командная и база'!B59</f>
        <v>Мусатова Ирина</v>
      </c>
      <c r="B16" s="232" t="str">
        <f>VLOOKUP(A16,'гто командная и база'!$B$4:$C$164,2,FALSE)</f>
        <v>АО "Сердобский машиностроительный завод"</v>
      </c>
      <c r="C16" s="175"/>
      <c r="D16" s="60">
        <v>9</v>
      </c>
      <c r="E16" s="233">
        <f t="shared" si="0"/>
        <v>230</v>
      </c>
      <c r="G16" s="56"/>
      <c r="H16" s="5"/>
    </row>
    <row r="17" spans="1:8" ht="16.5" thickBot="1">
      <c r="A17" s="177" t="str">
        <f>'гто командная и база'!B11</f>
        <v>Шалыгина Вера</v>
      </c>
      <c r="B17" s="232" t="str">
        <f>VLOOKUP(A17,'гто командная и база'!$B$4:$C$164,2,FALSE)</f>
        <v>ООО "Бековский сахарный завод"</v>
      </c>
      <c r="C17" s="172"/>
      <c r="D17" s="171">
        <v>10</v>
      </c>
      <c r="E17" s="233">
        <f t="shared" si="0"/>
        <v>220</v>
      </c>
      <c r="G17" s="56"/>
      <c r="H17" s="5"/>
    </row>
    <row r="18" spans="1:5" ht="16.5" thickBot="1">
      <c r="A18" s="177" t="str">
        <f>'гто командная и база'!B46</f>
        <v>Попова Т.</v>
      </c>
      <c r="B18" s="232" t="str">
        <f>VLOOKUP(A18,'гто командная и база'!$B$4:$C$164,2,FALSE)</f>
        <v>Пачелмский</v>
      </c>
      <c r="C18" s="175"/>
      <c r="D18" s="60">
        <v>11</v>
      </c>
      <c r="E18" s="233">
        <f t="shared" si="0"/>
        <v>210</v>
      </c>
    </row>
    <row r="19" spans="1:5" ht="32.25" thickBot="1">
      <c r="A19" s="177" t="s">
        <v>227</v>
      </c>
      <c r="B19" s="232" t="str">
        <f>VLOOKUP(A19,'гто командная и база'!$B$4:$C$164,2,FALSE)</f>
        <v>ООО КХ "Золотое" Малосердобинский район</v>
      </c>
      <c r="C19" s="175"/>
      <c r="D19" s="60">
        <v>12</v>
      </c>
      <c r="E19" s="233">
        <f t="shared" si="0"/>
        <v>205</v>
      </c>
    </row>
    <row r="20" spans="1:5" ht="32.25" thickBot="1">
      <c r="A20" s="177" t="str">
        <f>'гто командная и база'!B17</f>
        <v>Самылкина Татьяна</v>
      </c>
      <c r="B20" s="232" t="str">
        <f>VLOOKUP(A20,'гто командная и база'!$B$4:$C$164,2,FALSE)</f>
        <v>ООО КХ "Золотое" Малосердобинский район</v>
      </c>
      <c r="C20" s="175"/>
      <c r="D20" s="60">
        <v>13</v>
      </c>
      <c r="E20" s="233">
        <f t="shared" si="0"/>
        <v>200</v>
      </c>
    </row>
    <row r="21" spans="1:5" ht="32.25" thickBot="1">
      <c r="A21" s="177" t="str">
        <f>'гто командная и база'!B65</f>
        <v>Богомолова Алена</v>
      </c>
      <c r="B21" s="232" t="str">
        <f>VLOOKUP(A21,'гто командная и база'!$B$4:$C$164,2,FALSE)</f>
        <v>ООО "Спичечная фабрика "Победа", Нижнеломовский</v>
      </c>
      <c r="C21" s="175"/>
      <c r="D21" s="60">
        <v>14</v>
      </c>
      <c r="E21" s="233">
        <f t="shared" si="0"/>
        <v>195</v>
      </c>
    </row>
    <row r="22" spans="1:5" ht="16.5" thickBot="1">
      <c r="A22" s="177" t="str">
        <f>'гто командная и база'!B29</f>
        <v>Полякова Елена</v>
      </c>
      <c r="B22" s="232" t="str">
        <f>VLOOKUP(A22,'гто командная и база'!$B$4:$C$164,2,FALSE)</f>
        <v>АО "ПНИЭИ" г. Пенза</v>
      </c>
      <c r="C22" s="175"/>
      <c r="D22" s="60">
        <v>15</v>
      </c>
      <c r="E22" s="233">
        <f t="shared" si="0"/>
        <v>190</v>
      </c>
    </row>
    <row r="23" spans="1:5" ht="32.25" thickBot="1">
      <c r="A23" s="177" t="str">
        <f>'гто командная и база'!B64</f>
        <v>Ситникова Олеся</v>
      </c>
      <c r="B23" s="232" t="str">
        <f>VLOOKUP(A23,'гто командная и база'!$B$4:$C$164,2,FALSE)</f>
        <v>ООО "Спичечная фабрика "Победа", Нижнеломовский</v>
      </c>
      <c r="C23" s="171"/>
      <c r="D23" s="171">
        <v>15</v>
      </c>
      <c r="E23" s="233">
        <f t="shared" si="0"/>
        <v>190</v>
      </c>
    </row>
    <row r="24" spans="1:5" ht="16.5" thickBot="1">
      <c r="A24" s="177" t="str">
        <f>'гто командная и база'!B5</f>
        <v>Богданова Т.</v>
      </c>
      <c r="B24" s="232" t="str">
        <f>VLOOKUP(A24,'гто командная и база'!$B$4:$C$164,2,FALSE)</f>
        <v>Земетчинский</v>
      </c>
      <c r="C24" s="176"/>
      <c r="D24" s="60">
        <v>17</v>
      </c>
      <c r="E24" s="233">
        <f t="shared" si="0"/>
        <v>180</v>
      </c>
    </row>
    <row r="25" spans="1:5" ht="16.5" thickBot="1">
      <c r="A25" s="177" t="str">
        <f>'гто командная и база'!B41</f>
        <v>Егорушкина Екатерина</v>
      </c>
      <c r="B25" s="232" t="str">
        <f>VLOOKUP(A25,'гто командная и база'!$B$4:$C$164,2,FALSE)</f>
        <v>Тамалинский</v>
      </c>
      <c r="C25" s="176"/>
      <c r="D25" s="60">
        <v>18</v>
      </c>
      <c r="E25" s="233">
        <f t="shared" si="0"/>
        <v>175</v>
      </c>
    </row>
    <row r="26" spans="1:5" ht="16.5" thickBot="1">
      <c r="A26" s="177" t="s">
        <v>255</v>
      </c>
      <c r="B26" s="175"/>
      <c r="C26" s="171"/>
      <c r="D26" s="171">
        <v>19</v>
      </c>
      <c r="E26" s="233">
        <f t="shared" si="0"/>
        <v>170</v>
      </c>
    </row>
    <row r="27" spans="1:5" ht="16.5" thickBot="1">
      <c r="A27" s="177" t="str">
        <f>'гто командная и база'!B4</f>
        <v>Кабанова С.</v>
      </c>
      <c r="B27" s="232" t="str">
        <f>VLOOKUP(A27,'гто командная и база'!$B$4:$C$164,2,FALSE)</f>
        <v>Земетчинский</v>
      </c>
      <c r="C27" s="176"/>
      <c r="D27" s="60">
        <v>20</v>
      </c>
      <c r="E27" s="233">
        <f t="shared" si="0"/>
        <v>165</v>
      </c>
    </row>
  </sheetData>
  <sheetProtection password="BB9B" sheet="1"/>
  <mergeCells count="7">
    <mergeCell ref="A1:B1"/>
    <mergeCell ref="A3:B3"/>
    <mergeCell ref="D6:D7"/>
    <mergeCell ref="E6:E7"/>
    <mergeCell ref="B6:B7"/>
    <mergeCell ref="C6:C7"/>
    <mergeCell ref="A6:A7"/>
  </mergeCells>
  <printOptions horizontalCentered="1"/>
  <pageMargins left="0.2362204724409449" right="0.15748031496062992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28"/>
  <sheetViews>
    <sheetView view="pageBreakPreview" zoomScaleSheetLayoutView="100" zoomScalePageLayoutView="0" workbookViewId="0" topLeftCell="A1">
      <selection activeCell="DC4" sqref="DC4"/>
    </sheetView>
  </sheetViews>
  <sheetFormatPr defaultColWidth="9.140625" defaultRowHeight="12.75"/>
  <cols>
    <col min="1" max="1" width="31.421875" style="0" customWidth="1"/>
    <col min="2" max="2" width="36.7109375" style="0" customWidth="1"/>
    <col min="3" max="3" width="7.57421875" style="0" customWidth="1"/>
    <col min="4" max="4" width="9.28125" style="0" customWidth="1"/>
    <col min="5" max="5" width="6.28125" style="0" customWidth="1"/>
    <col min="6" max="6" width="9.140625" style="0" customWidth="1"/>
    <col min="7" max="7" width="7.7109375" style="0" hidden="1" customWidth="1"/>
    <col min="8" max="86" width="9.140625" style="0" hidden="1" customWidth="1"/>
    <col min="87" max="106" width="0" style="0" hidden="1" customWidth="1"/>
  </cols>
  <sheetData>
    <row r="1" spans="1:106" ht="36" customHeight="1" thickBot="1">
      <c r="A1" s="178" t="s">
        <v>35</v>
      </c>
      <c r="B1" s="178"/>
      <c r="C1" s="65"/>
      <c r="D1" s="32"/>
      <c r="E1" s="32"/>
      <c r="G1" s="125">
        <v>1</v>
      </c>
      <c r="H1" s="125">
        <v>2</v>
      </c>
      <c r="I1" s="125">
        <v>3</v>
      </c>
      <c r="J1" s="126">
        <v>4</v>
      </c>
      <c r="K1" s="126">
        <v>5</v>
      </c>
      <c r="L1" s="126">
        <v>6</v>
      </c>
      <c r="M1" s="126">
        <v>7</v>
      </c>
      <c r="N1" s="126">
        <v>8</v>
      </c>
      <c r="O1" s="126">
        <v>9</v>
      </c>
      <c r="P1" s="126">
        <v>10</v>
      </c>
      <c r="Q1" s="126">
        <v>11</v>
      </c>
      <c r="R1" s="126">
        <v>12</v>
      </c>
      <c r="S1" s="126">
        <v>13</v>
      </c>
      <c r="T1" s="126">
        <v>14</v>
      </c>
      <c r="U1" s="126">
        <v>15</v>
      </c>
      <c r="V1" s="126">
        <v>16</v>
      </c>
      <c r="W1" s="126">
        <v>17</v>
      </c>
      <c r="X1" s="126">
        <v>18</v>
      </c>
      <c r="Y1" s="126">
        <v>19</v>
      </c>
      <c r="Z1" s="126">
        <v>20</v>
      </c>
      <c r="AA1" s="126">
        <v>21</v>
      </c>
      <c r="AB1" s="126">
        <v>22</v>
      </c>
      <c r="AC1" s="126">
        <v>23</v>
      </c>
      <c r="AD1" s="126">
        <v>24</v>
      </c>
      <c r="AE1" s="126">
        <v>25</v>
      </c>
      <c r="AF1" s="126">
        <v>26</v>
      </c>
      <c r="AG1" s="126">
        <v>27</v>
      </c>
      <c r="AH1" s="126">
        <v>28</v>
      </c>
      <c r="AI1" s="126">
        <v>29</v>
      </c>
      <c r="AJ1" s="126">
        <v>30</v>
      </c>
      <c r="AK1" s="126">
        <v>31</v>
      </c>
      <c r="AL1" s="126">
        <v>32</v>
      </c>
      <c r="AM1" s="126">
        <v>33</v>
      </c>
      <c r="AN1" s="126">
        <v>34</v>
      </c>
      <c r="AO1" s="126">
        <v>35</v>
      </c>
      <c r="AP1" s="126">
        <v>36</v>
      </c>
      <c r="AQ1" s="126">
        <v>37</v>
      </c>
      <c r="AR1" s="126">
        <v>38</v>
      </c>
      <c r="AS1" s="126">
        <v>39</v>
      </c>
      <c r="AT1" s="126">
        <v>40</v>
      </c>
      <c r="AU1" s="126">
        <v>41</v>
      </c>
      <c r="AV1" s="126">
        <v>42</v>
      </c>
      <c r="AW1" s="126">
        <v>43</v>
      </c>
      <c r="AX1" s="126">
        <v>44</v>
      </c>
      <c r="AY1" s="126">
        <v>45</v>
      </c>
      <c r="AZ1" s="126">
        <v>46</v>
      </c>
      <c r="BA1" s="126">
        <v>47</v>
      </c>
      <c r="BB1" s="126">
        <v>48</v>
      </c>
      <c r="BC1" s="126">
        <v>49</v>
      </c>
      <c r="BD1" s="126">
        <v>50</v>
      </c>
      <c r="BE1" s="126">
        <v>51</v>
      </c>
      <c r="BF1" s="126">
        <v>52</v>
      </c>
      <c r="BG1" s="126">
        <v>53</v>
      </c>
      <c r="BH1" s="126">
        <v>54</v>
      </c>
      <c r="BI1" s="126">
        <v>55</v>
      </c>
      <c r="BJ1" s="126">
        <v>56</v>
      </c>
      <c r="BK1" s="126">
        <v>57</v>
      </c>
      <c r="BL1" s="126">
        <v>58</v>
      </c>
      <c r="BM1" s="126">
        <v>59</v>
      </c>
      <c r="BN1" s="126">
        <v>60</v>
      </c>
      <c r="BO1" s="126">
        <v>61</v>
      </c>
      <c r="BP1" s="126">
        <v>62</v>
      </c>
      <c r="BQ1" s="126">
        <v>63</v>
      </c>
      <c r="BR1" s="126">
        <v>64</v>
      </c>
      <c r="BS1" s="126">
        <v>65</v>
      </c>
      <c r="BT1" s="126">
        <v>66</v>
      </c>
      <c r="BU1" s="126">
        <v>67</v>
      </c>
      <c r="BV1" s="126">
        <v>68</v>
      </c>
      <c r="BW1" s="126">
        <v>69</v>
      </c>
      <c r="BX1" s="126">
        <v>70</v>
      </c>
      <c r="BY1" s="126">
        <v>71</v>
      </c>
      <c r="BZ1" s="126">
        <v>72</v>
      </c>
      <c r="CA1" s="126">
        <v>73</v>
      </c>
      <c r="CB1" s="126">
        <v>74</v>
      </c>
      <c r="CC1" s="126">
        <v>75</v>
      </c>
      <c r="CD1" s="126">
        <v>76</v>
      </c>
      <c r="CE1" s="126">
        <v>77</v>
      </c>
      <c r="CF1" s="126">
        <v>78</v>
      </c>
      <c r="CG1" s="126">
        <v>79</v>
      </c>
      <c r="CH1" s="126">
        <v>80</v>
      </c>
      <c r="CI1" s="126">
        <v>81</v>
      </c>
      <c r="CJ1" s="126">
        <v>82</v>
      </c>
      <c r="CK1" s="126">
        <v>83</v>
      </c>
      <c r="CL1" s="126">
        <v>84</v>
      </c>
      <c r="CM1" s="126">
        <v>85</v>
      </c>
      <c r="CN1" s="126">
        <v>86</v>
      </c>
      <c r="CO1" s="126">
        <v>87</v>
      </c>
      <c r="CP1" s="126">
        <v>88</v>
      </c>
      <c r="CQ1" s="126">
        <v>89</v>
      </c>
      <c r="CR1" s="126">
        <v>90</v>
      </c>
      <c r="CS1" s="126">
        <v>91</v>
      </c>
      <c r="CT1" s="126">
        <v>92</v>
      </c>
      <c r="CU1" s="126">
        <v>93</v>
      </c>
      <c r="CV1" s="126">
        <v>94</v>
      </c>
      <c r="CW1" s="126">
        <v>95</v>
      </c>
      <c r="CX1" s="126">
        <v>96</v>
      </c>
      <c r="CY1" s="126">
        <v>97</v>
      </c>
      <c r="CZ1" s="126">
        <v>98</v>
      </c>
      <c r="DA1" s="126">
        <v>99</v>
      </c>
      <c r="DB1" s="126">
        <v>100</v>
      </c>
    </row>
    <row r="2" spans="1:106" ht="13.5" thickBot="1">
      <c r="A2" s="29"/>
      <c r="B2" s="29"/>
      <c r="C2" s="29"/>
      <c r="D2" s="32"/>
      <c r="E2" s="29"/>
      <c r="G2" s="127">
        <v>360</v>
      </c>
      <c r="H2" s="128">
        <v>340</v>
      </c>
      <c r="I2" s="128">
        <v>305</v>
      </c>
      <c r="J2" s="129">
        <v>285</v>
      </c>
      <c r="K2" s="129">
        <v>270</v>
      </c>
      <c r="L2" s="129">
        <v>260</v>
      </c>
      <c r="M2" s="129">
        <v>250</v>
      </c>
      <c r="N2" s="129">
        <v>240</v>
      </c>
      <c r="O2" s="129">
        <v>230</v>
      </c>
      <c r="P2" s="129">
        <v>220</v>
      </c>
      <c r="Q2" s="129">
        <v>210</v>
      </c>
      <c r="R2" s="129">
        <v>205</v>
      </c>
      <c r="S2" s="129">
        <v>200</v>
      </c>
      <c r="T2" s="129">
        <v>195</v>
      </c>
      <c r="U2" s="129">
        <v>190</v>
      </c>
      <c r="V2" s="129">
        <v>185</v>
      </c>
      <c r="W2" s="129">
        <v>180</v>
      </c>
      <c r="X2" s="129">
        <v>175</v>
      </c>
      <c r="Y2" s="129">
        <v>170</v>
      </c>
      <c r="Z2" s="129">
        <v>165</v>
      </c>
      <c r="AA2" s="129">
        <v>160</v>
      </c>
      <c r="AB2" s="129">
        <v>156</v>
      </c>
      <c r="AC2" s="129">
        <v>152</v>
      </c>
      <c r="AD2" s="129">
        <v>148</v>
      </c>
      <c r="AE2" s="129">
        <v>144</v>
      </c>
      <c r="AF2" s="129">
        <v>140</v>
      </c>
      <c r="AG2" s="129">
        <v>136</v>
      </c>
      <c r="AH2" s="129">
        <v>132</v>
      </c>
      <c r="AI2" s="129">
        <v>128</v>
      </c>
      <c r="AJ2" s="129">
        <v>124</v>
      </c>
      <c r="AK2" s="129">
        <v>120</v>
      </c>
      <c r="AL2" s="129">
        <v>117</v>
      </c>
      <c r="AM2" s="129">
        <v>114</v>
      </c>
      <c r="AN2" s="129">
        <v>111</v>
      </c>
      <c r="AO2" s="129">
        <v>108</v>
      </c>
      <c r="AP2" s="129">
        <v>105</v>
      </c>
      <c r="AQ2" s="129">
        <v>102</v>
      </c>
      <c r="AR2" s="129">
        <v>99</v>
      </c>
      <c r="AS2" s="129">
        <v>96</v>
      </c>
      <c r="AT2" s="129">
        <v>93</v>
      </c>
      <c r="AU2" s="129">
        <v>90</v>
      </c>
      <c r="AV2" s="130">
        <v>88</v>
      </c>
      <c r="AW2" s="130">
        <v>86</v>
      </c>
      <c r="AX2" s="130">
        <v>84</v>
      </c>
      <c r="AY2" s="130">
        <v>82</v>
      </c>
      <c r="AZ2" s="130">
        <v>80</v>
      </c>
      <c r="BA2" s="130">
        <v>78</v>
      </c>
      <c r="BB2" s="130">
        <v>76</v>
      </c>
      <c r="BC2" s="130">
        <v>74</v>
      </c>
      <c r="BD2" s="130">
        <v>72</v>
      </c>
      <c r="BE2" s="130">
        <v>70</v>
      </c>
      <c r="BF2" s="130">
        <v>69</v>
      </c>
      <c r="BG2" s="130">
        <v>68</v>
      </c>
      <c r="BH2" s="130">
        <v>67</v>
      </c>
      <c r="BI2" s="130">
        <v>66</v>
      </c>
      <c r="BJ2" s="130">
        <v>65</v>
      </c>
      <c r="BK2" s="130">
        <v>64</v>
      </c>
      <c r="BL2" s="130">
        <v>63</v>
      </c>
      <c r="BM2" s="130">
        <v>62</v>
      </c>
      <c r="BN2" s="130">
        <v>61</v>
      </c>
      <c r="BO2" s="130">
        <v>60</v>
      </c>
      <c r="BP2" s="130">
        <v>59</v>
      </c>
      <c r="BQ2" s="130">
        <v>58</v>
      </c>
      <c r="BR2" s="130">
        <v>57</v>
      </c>
      <c r="BS2" s="130">
        <v>56</v>
      </c>
      <c r="BT2" s="130">
        <v>55</v>
      </c>
      <c r="BU2" s="130">
        <v>54</v>
      </c>
      <c r="BV2" s="130">
        <v>53</v>
      </c>
      <c r="BW2" s="130">
        <v>52</v>
      </c>
      <c r="BX2" s="130">
        <v>51</v>
      </c>
      <c r="BY2" s="130">
        <v>50</v>
      </c>
      <c r="BZ2" s="130">
        <v>49</v>
      </c>
      <c r="CA2" s="130">
        <v>48</v>
      </c>
      <c r="CB2" s="130">
        <v>47</v>
      </c>
      <c r="CC2" s="130">
        <v>46</v>
      </c>
      <c r="CD2" s="130">
        <v>45</v>
      </c>
      <c r="CE2" s="130">
        <v>44</v>
      </c>
      <c r="CF2" s="130">
        <v>43</v>
      </c>
      <c r="CG2" s="130">
        <v>42</v>
      </c>
      <c r="CH2" s="130">
        <v>41</v>
      </c>
      <c r="CI2" s="130">
        <v>40</v>
      </c>
      <c r="CJ2" s="130">
        <v>39</v>
      </c>
      <c r="CK2" s="130">
        <v>38</v>
      </c>
      <c r="CL2" s="130">
        <v>37</v>
      </c>
      <c r="CM2" s="130">
        <v>36</v>
      </c>
      <c r="CN2" s="130">
        <v>35</v>
      </c>
      <c r="CO2" s="130">
        <v>34</v>
      </c>
      <c r="CP2" s="130">
        <v>33</v>
      </c>
      <c r="CQ2" s="130">
        <v>32</v>
      </c>
      <c r="CR2" s="130">
        <v>31</v>
      </c>
      <c r="CS2" s="130">
        <v>30</v>
      </c>
      <c r="CT2" s="130">
        <v>29</v>
      </c>
      <c r="CU2" s="130">
        <v>28</v>
      </c>
      <c r="CV2" s="130">
        <v>27</v>
      </c>
      <c r="CW2" s="130">
        <v>26</v>
      </c>
      <c r="CX2" s="130">
        <v>25</v>
      </c>
      <c r="CY2" s="130">
        <v>24</v>
      </c>
      <c r="CZ2" s="130">
        <v>23</v>
      </c>
      <c r="DA2" s="130">
        <v>22</v>
      </c>
      <c r="DB2" s="130">
        <v>21</v>
      </c>
    </row>
    <row r="3" spans="1:8" ht="123" customHeight="1">
      <c r="A3" s="179" t="s">
        <v>72</v>
      </c>
      <c r="B3" s="179"/>
      <c r="C3" s="121"/>
      <c r="D3" s="32"/>
      <c r="E3" s="32"/>
      <c r="G3" s="56"/>
      <c r="H3" s="5"/>
    </row>
    <row r="4" spans="1:8" ht="26.25" customHeight="1">
      <c r="A4" s="20" t="s">
        <v>94</v>
      </c>
      <c r="B4" s="20" t="s">
        <v>5</v>
      </c>
      <c r="C4" s="20"/>
      <c r="D4" s="32"/>
      <c r="E4" s="2"/>
      <c r="G4" s="56"/>
      <c r="H4" s="5"/>
    </row>
    <row r="5" spans="1:8" ht="23.25" customHeight="1" thickBot="1">
      <c r="A5" s="66"/>
      <c r="B5" s="66"/>
      <c r="C5" s="66" t="s">
        <v>95</v>
      </c>
      <c r="D5" s="58"/>
      <c r="E5" s="30"/>
      <c r="G5" s="56"/>
      <c r="H5" s="5"/>
    </row>
    <row r="6" spans="1:8" ht="18" customHeight="1">
      <c r="A6" s="191" t="s">
        <v>17</v>
      </c>
      <c r="B6" s="193" t="s">
        <v>82</v>
      </c>
      <c r="C6" s="195" t="s">
        <v>22</v>
      </c>
      <c r="D6" s="181" t="s">
        <v>4</v>
      </c>
      <c r="E6" s="183" t="s">
        <v>15</v>
      </c>
      <c r="G6" s="56"/>
      <c r="H6" s="5"/>
    </row>
    <row r="7" spans="1:8" ht="13.5" customHeight="1" thickBot="1">
      <c r="A7" s="192"/>
      <c r="B7" s="194"/>
      <c r="C7" s="196"/>
      <c r="D7" s="182"/>
      <c r="E7" s="184"/>
      <c r="G7" s="56"/>
      <c r="H7" s="5"/>
    </row>
    <row r="8" spans="1:8" s="8" customFormat="1" ht="32.25" thickBot="1">
      <c r="A8" s="59" t="str">
        <f>'гто командная и база'!A19</f>
        <v>Бочкарев Вадим</v>
      </c>
      <c r="B8" s="234" t="str">
        <f>VLOOKUP(A8,'гто командная и база'!$A$6:$C$164,3,FALSE)</f>
        <v>ООО КХ "Золотое" Малосердобинский район</v>
      </c>
      <c r="C8" s="59"/>
      <c r="D8" s="60">
        <v>1</v>
      </c>
      <c r="E8" s="236">
        <f aca="true" t="shared" si="0" ref="E8:E28">LOOKUP(D8,$G$1:$DB$1,$G$2:$DB$2)</f>
        <v>360</v>
      </c>
      <c r="G8" s="56"/>
      <c r="H8" s="57"/>
    </row>
    <row r="9" spans="1:8" s="8" customFormat="1" ht="32.25" thickBot="1">
      <c r="A9" s="119" t="str">
        <f>'гто командная и база'!A36</f>
        <v>Гусаров Никита</v>
      </c>
      <c r="B9" s="234" t="str">
        <f>VLOOKUP(A9,'гто командная и база'!$A$6:$C$164,3,FALSE)</f>
        <v>ФГУП ФНПЦ "ПО "СТАРТ" им. М.В.Проценко" г. Заречный</v>
      </c>
      <c r="C9" s="119"/>
      <c r="D9" s="135">
        <v>2</v>
      </c>
      <c r="E9" s="236">
        <f t="shared" si="0"/>
        <v>340</v>
      </c>
      <c r="G9" s="56"/>
      <c r="H9" s="57"/>
    </row>
    <row r="10" spans="1:8" s="8" customFormat="1" ht="32.25" thickBot="1">
      <c r="A10" s="117" t="str">
        <f>'гто командная и база'!A24</f>
        <v>Иноземцев Александр</v>
      </c>
      <c r="B10" s="235" t="str">
        <f>VLOOKUP(A10,'гто командная и база'!$A$6:$C$164,3,FALSE)</f>
        <v>ОАО "Пензадизельмаш"г.Пенза, Перв-й район</v>
      </c>
      <c r="C10" s="117"/>
      <c r="D10" s="60">
        <v>3</v>
      </c>
      <c r="E10" s="236">
        <f t="shared" si="0"/>
        <v>305</v>
      </c>
      <c r="G10" s="56"/>
      <c r="H10" s="57"/>
    </row>
    <row r="11" spans="1:8" s="8" customFormat="1" ht="16.5" thickBot="1">
      <c r="A11" s="117" t="str">
        <f>'гто командная и база'!A12</f>
        <v>Трушин Вячеслав</v>
      </c>
      <c r="B11" s="235" t="str">
        <f>VLOOKUP(A11,'гто командная и база'!$A$6:$C$164,3,FALSE)</f>
        <v>ООО "Бековский сахарный завод"</v>
      </c>
      <c r="C11" s="117"/>
      <c r="D11" s="60">
        <v>4</v>
      </c>
      <c r="E11" s="236">
        <f t="shared" si="0"/>
        <v>285</v>
      </c>
      <c r="G11" s="56"/>
      <c r="H11" s="57"/>
    </row>
    <row r="12" spans="1:8" s="8" customFormat="1" ht="16.5" thickBot="1">
      <c r="A12" s="117" t="s">
        <v>257</v>
      </c>
      <c r="B12" s="117"/>
      <c r="C12" s="117"/>
      <c r="D12" s="60">
        <v>5</v>
      </c>
      <c r="E12" s="236">
        <f t="shared" si="0"/>
        <v>270</v>
      </c>
      <c r="G12" s="56"/>
      <c r="H12" s="57"/>
    </row>
    <row r="13" spans="1:8" ht="32.25" thickBot="1">
      <c r="A13" s="117" t="str">
        <f>'гто командная и база'!A55</f>
        <v>Сейфуллин Рамис</v>
      </c>
      <c r="B13" s="235" t="str">
        <f>VLOOKUP(A13,'гто командная и база'!$A$6:$C$164,3,FALSE)</f>
        <v>МБУК МЦ РДК, Лопатинский район</v>
      </c>
      <c r="C13" s="117"/>
      <c r="D13" s="60">
        <v>6</v>
      </c>
      <c r="E13" s="236">
        <f t="shared" si="0"/>
        <v>260</v>
      </c>
      <c r="G13" s="56"/>
      <c r="H13" s="5"/>
    </row>
    <row r="14" spans="1:8" ht="32.25" thickBot="1">
      <c r="A14" s="117" t="str">
        <f>'гто командная и база'!A37</f>
        <v>Самошин Игорь</v>
      </c>
      <c r="B14" s="235" t="str">
        <f>VLOOKUP(A14,'гто командная и база'!$A$6:$C$164,3,FALSE)</f>
        <v>ФГУП ФНПЦ "ПО "СТАРТ" им. М.В.Проценко" г. Заречный</v>
      </c>
      <c r="C14" s="117"/>
      <c r="D14" s="60">
        <v>7</v>
      </c>
      <c r="E14" s="236">
        <f t="shared" si="0"/>
        <v>250</v>
      </c>
      <c r="G14" s="56"/>
      <c r="H14" s="5"/>
    </row>
    <row r="15" spans="1:8" ht="16.5" thickBot="1">
      <c r="A15" s="117" t="str">
        <f>'гто командная и база'!A49</f>
        <v>Яшкин А.</v>
      </c>
      <c r="B15" s="235" t="str">
        <f>VLOOKUP(A15,'гто командная и база'!$A$6:$C$164,3,FALSE)</f>
        <v>Пачелмский</v>
      </c>
      <c r="C15" s="117"/>
      <c r="D15" s="60">
        <v>8</v>
      </c>
      <c r="E15" s="236">
        <f t="shared" si="0"/>
        <v>240</v>
      </c>
      <c r="G15" s="56"/>
      <c r="H15" s="5"/>
    </row>
    <row r="16" spans="1:8" ht="32.25" thickBot="1">
      <c r="A16" s="117" t="str">
        <f>'гто командная и база'!A25</f>
        <v>Кротов Михаил</v>
      </c>
      <c r="B16" s="235" t="str">
        <f>VLOOKUP(A16,'гто командная и база'!$A$6:$C$164,3,FALSE)</f>
        <v>ОАО "Пензадизельмаш"г.Пенза, Перв-й район</v>
      </c>
      <c r="C16" s="117"/>
      <c r="D16" s="60">
        <v>9</v>
      </c>
      <c r="E16" s="236">
        <f t="shared" si="0"/>
        <v>230</v>
      </c>
      <c r="G16" s="56"/>
      <c r="H16" s="5"/>
    </row>
    <row r="17" spans="1:8" ht="32.25" thickBot="1">
      <c r="A17" s="117" t="str">
        <f>'гто командная и база'!A61</f>
        <v>Юдин Алексей</v>
      </c>
      <c r="B17" s="235" t="str">
        <f>VLOOKUP(A17,'гто командная и база'!$A$6:$C$164,3,FALSE)</f>
        <v>АО "Сердобский машиностроительный завод"</v>
      </c>
      <c r="C17" s="1"/>
      <c r="D17" s="1">
        <v>10</v>
      </c>
      <c r="E17" s="236">
        <f t="shared" si="0"/>
        <v>220</v>
      </c>
      <c r="G17" s="56"/>
      <c r="H17" s="5"/>
    </row>
    <row r="18" spans="1:5" ht="16.5" thickBot="1">
      <c r="A18" s="117" t="str">
        <f>'гто командная и база'!A30</f>
        <v>Латышев Сергей</v>
      </c>
      <c r="B18" s="235" t="str">
        <f>VLOOKUP(A18,'гто командная и база'!$A$6:$C$164,3,FALSE)</f>
        <v>АО "ПНИЭИ" г. Пенза</v>
      </c>
      <c r="C18" s="117"/>
      <c r="D18" s="60">
        <v>11</v>
      </c>
      <c r="E18" s="236">
        <f t="shared" si="0"/>
        <v>210</v>
      </c>
    </row>
    <row r="19" spans="1:5" ht="32.25" thickBot="1">
      <c r="A19" s="117" t="str">
        <f>'гто командная и база'!A18</f>
        <v>Помякшев Сергей</v>
      </c>
      <c r="B19" s="235" t="str">
        <f>VLOOKUP(A19,'гто командная и база'!$A$6:$C$164,3,FALSE)</f>
        <v>ООО КХ "Золотое" Малосердобинский район</v>
      </c>
      <c r="C19" s="117"/>
      <c r="D19" s="60">
        <v>12</v>
      </c>
      <c r="E19" s="236">
        <f t="shared" si="0"/>
        <v>205</v>
      </c>
    </row>
    <row r="20" spans="1:5" ht="32.25" thickBot="1">
      <c r="A20" s="117" t="str">
        <f>'гто командная и база'!A67</f>
        <v>Кусмаров Роман</v>
      </c>
      <c r="B20" s="235" t="str">
        <f>VLOOKUP(A20,'гто командная и база'!$A$6:$C$164,3,FALSE)</f>
        <v>ООО "Спичечная фабрика "Победа", Нижнеломовский</v>
      </c>
      <c r="C20" s="1"/>
      <c r="D20" s="1">
        <v>13</v>
      </c>
      <c r="E20" s="236">
        <f t="shared" si="0"/>
        <v>200</v>
      </c>
    </row>
    <row r="21" spans="1:5" ht="16.5" thickBot="1">
      <c r="A21" s="117" t="str">
        <f>'гто командная и база'!A31</f>
        <v>Новичков Борис</v>
      </c>
      <c r="B21" s="235" t="str">
        <f>VLOOKUP(A21,'гто командная и база'!$A$6:$C$164,3,FALSE)</f>
        <v>АО "ПНИЭИ" г. Пенза</v>
      </c>
      <c r="C21" s="117"/>
      <c r="D21" s="60">
        <v>14</v>
      </c>
      <c r="E21" s="236">
        <f t="shared" si="0"/>
        <v>195</v>
      </c>
    </row>
    <row r="22" spans="1:5" ht="32.25" thickBot="1">
      <c r="A22" s="117" t="str">
        <f>'гто командная и база'!A66</f>
        <v>Торгашин Вячеслав</v>
      </c>
      <c r="B22" s="235" t="str">
        <f>VLOOKUP(A22,'гто командная и база'!$A$6:$C$164,3,FALSE)</f>
        <v>ООО "Спичечная фабрика "Победа", Нижнеломовский</v>
      </c>
      <c r="C22" s="1"/>
      <c r="D22" s="1">
        <v>14</v>
      </c>
      <c r="E22" s="236">
        <f t="shared" si="0"/>
        <v>195</v>
      </c>
    </row>
    <row r="23" spans="1:5" ht="32.25" thickBot="1">
      <c r="A23" s="117" t="str">
        <f>'гто командная и база'!A60</f>
        <v>Филимонов Александр</v>
      </c>
      <c r="B23" s="235" t="str">
        <f>VLOOKUP(A23,'гто командная и база'!$A$6:$C$164,3,FALSE)</f>
        <v>АО "Сердобский машиностроительный завод"</v>
      </c>
      <c r="C23" s="1"/>
      <c r="D23" s="1">
        <v>16</v>
      </c>
      <c r="E23" s="236">
        <f t="shared" si="0"/>
        <v>185</v>
      </c>
    </row>
    <row r="24" spans="1:5" ht="16.5" thickBot="1">
      <c r="A24" s="117" t="str">
        <f>'гто командная и база'!A7</f>
        <v>Фомин Е.</v>
      </c>
      <c r="B24" s="235" t="str">
        <f>VLOOKUP(A24,'гто командная и база'!$A$6:$C$164,3,FALSE)</f>
        <v>Земетчинский</v>
      </c>
      <c r="C24" s="117"/>
      <c r="D24" s="60">
        <v>17</v>
      </c>
      <c r="E24" s="236">
        <f t="shared" si="0"/>
        <v>180</v>
      </c>
    </row>
    <row r="25" spans="1:5" ht="16.5" thickBot="1">
      <c r="A25" s="117" t="str">
        <f>'гто командная и база'!A6</f>
        <v>Авдонин Е.</v>
      </c>
      <c r="B25" s="235" t="str">
        <f>VLOOKUP(A25,'гто командная и база'!$A$6:$C$164,3,FALSE)</f>
        <v>Земетчинский</v>
      </c>
      <c r="C25" s="117"/>
      <c r="D25" s="60">
        <v>18</v>
      </c>
      <c r="E25" s="236">
        <f t="shared" si="0"/>
        <v>175</v>
      </c>
    </row>
    <row r="26" spans="1:5" ht="16.5" thickBot="1">
      <c r="A26" s="117" t="str">
        <f>'гто командная и база'!A48</f>
        <v>Суслин В.</v>
      </c>
      <c r="B26" s="235" t="str">
        <f>VLOOKUP(A26,'гто командная и база'!$A$6:$C$164,3,FALSE)</f>
        <v>Пачелмский</v>
      </c>
      <c r="C26" s="117"/>
      <c r="D26" s="60">
        <v>19</v>
      </c>
      <c r="E26" s="236">
        <f t="shared" si="0"/>
        <v>170</v>
      </c>
    </row>
    <row r="27" spans="1:5" ht="16.5" thickBot="1">
      <c r="A27" s="117" t="str">
        <f>'гто командная и база'!A13</f>
        <v>Макеев Евгений</v>
      </c>
      <c r="B27" s="235" t="str">
        <f>VLOOKUP(A27,'гто командная и база'!$A$6:$C$164,3,FALSE)</f>
        <v>ООО "Бековский сахарный завод"</v>
      </c>
      <c r="C27" s="117"/>
      <c r="D27" s="60">
        <v>20</v>
      </c>
      <c r="E27" s="236">
        <f t="shared" si="0"/>
        <v>165</v>
      </c>
    </row>
    <row r="28" spans="1:5" ht="16.5" thickBot="1">
      <c r="A28" s="117" t="s">
        <v>256</v>
      </c>
      <c r="B28" s="117"/>
      <c r="C28" s="117"/>
      <c r="D28" s="60">
        <v>21</v>
      </c>
      <c r="E28" s="236">
        <f t="shared" si="0"/>
        <v>160</v>
      </c>
    </row>
  </sheetData>
  <sheetProtection password="BB9B" sheet="1"/>
  <mergeCells count="7">
    <mergeCell ref="D6:D7"/>
    <mergeCell ref="E6:E7"/>
    <mergeCell ref="A1:B1"/>
    <mergeCell ref="A3:B3"/>
    <mergeCell ref="A6:A7"/>
    <mergeCell ref="B6:B7"/>
    <mergeCell ref="C6:C7"/>
  </mergeCells>
  <printOptions horizontalCentered="1"/>
  <pageMargins left="0.2362204724409449" right="0.15748031496062992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DC41"/>
  <sheetViews>
    <sheetView view="pageBreakPreview" zoomScaleSheetLayoutView="100" workbookViewId="0" topLeftCell="A4">
      <selection activeCell="E24" sqref="E24"/>
    </sheetView>
  </sheetViews>
  <sheetFormatPr defaultColWidth="9.140625" defaultRowHeight="12.75"/>
  <cols>
    <col min="2" max="2" width="60.421875" style="0" customWidth="1"/>
    <col min="3" max="3" width="7.28125" style="36" hidden="1" customWidth="1"/>
    <col min="4" max="4" width="11.140625" style="6" customWidth="1"/>
    <col min="5" max="5" width="18.140625" style="0" customWidth="1"/>
  </cols>
  <sheetData>
    <row r="1" spans="2:107" ht="47.25" customHeight="1" thickBot="1">
      <c r="B1" s="197" t="s">
        <v>35</v>
      </c>
      <c r="C1" s="197"/>
      <c r="D1" s="197"/>
      <c r="E1" s="197"/>
      <c r="F1" s="197"/>
      <c r="G1" s="23"/>
      <c r="H1" s="125">
        <v>1</v>
      </c>
      <c r="I1" s="125">
        <v>2</v>
      </c>
      <c r="J1" s="125">
        <v>3</v>
      </c>
      <c r="K1" s="126">
        <v>4</v>
      </c>
      <c r="L1" s="126">
        <v>5</v>
      </c>
      <c r="M1" s="126">
        <v>6</v>
      </c>
      <c r="N1" s="126">
        <v>7</v>
      </c>
      <c r="O1" s="126">
        <v>8</v>
      </c>
      <c r="P1" s="126">
        <v>9</v>
      </c>
      <c r="Q1" s="126">
        <v>10</v>
      </c>
      <c r="R1" s="126">
        <v>11</v>
      </c>
      <c r="S1" s="126">
        <v>12</v>
      </c>
      <c r="T1" s="126">
        <v>13</v>
      </c>
      <c r="U1" s="126">
        <v>14</v>
      </c>
      <c r="V1" s="126">
        <v>15</v>
      </c>
      <c r="W1" s="126">
        <v>16</v>
      </c>
      <c r="X1" s="126">
        <v>17</v>
      </c>
      <c r="Y1" s="126">
        <v>18</v>
      </c>
      <c r="Z1" s="126">
        <v>19</v>
      </c>
      <c r="AA1" s="126">
        <v>20</v>
      </c>
      <c r="AB1" s="126">
        <v>21</v>
      </c>
      <c r="AC1" s="126">
        <v>22</v>
      </c>
      <c r="AD1" s="126">
        <v>23</v>
      </c>
      <c r="AE1" s="126">
        <v>24</v>
      </c>
      <c r="AF1" s="126">
        <v>25</v>
      </c>
      <c r="AG1" s="126">
        <v>26</v>
      </c>
      <c r="AH1" s="126">
        <v>27</v>
      </c>
      <c r="AI1" s="126">
        <v>28</v>
      </c>
      <c r="AJ1" s="126">
        <v>29</v>
      </c>
      <c r="AK1" s="126">
        <v>30</v>
      </c>
      <c r="AL1" s="126">
        <v>31</v>
      </c>
      <c r="AM1" s="126">
        <v>32</v>
      </c>
      <c r="AN1" s="126">
        <v>33</v>
      </c>
      <c r="AO1" s="126">
        <v>34</v>
      </c>
      <c r="AP1" s="126">
        <v>35</v>
      </c>
      <c r="AQ1" s="126">
        <v>36</v>
      </c>
      <c r="AR1" s="126">
        <v>37</v>
      </c>
      <c r="AS1" s="126">
        <v>38</v>
      </c>
      <c r="AT1" s="126">
        <v>39</v>
      </c>
      <c r="AU1" s="126">
        <v>40</v>
      </c>
      <c r="AV1" s="126">
        <v>41</v>
      </c>
      <c r="AW1" s="126">
        <v>42</v>
      </c>
      <c r="AX1" s="126">
        <v>43</v>
      </c>
      <c r="AY1" s="126">
        <v>44</v>
      </c>
      <c r="AZ1" s="126">
        <v>45</v>
      </c>
      <c r="BA1" s="126">
        <v>46</v>
      </c>
      <c r="BB1" s="126">
        <v>47</v>
      </c>
      <c r="BC1" s="126">
        <v>48</v>
      </c>
      <c r="BD1" s="126">
        <v>49</v>
      </c>
      <c r="BE1" s="126">
        <v>50</v>
      </c>
      <c r="BF1" s="126">
        <v>51</v>
      </c>
      <c r="BG1" s="126">
        <v>52</v>
      </c>
      <c r="BH1" s="126">
        <v>53</v>
      </c>
      <c r="BI1" s="126">
        <v>54</v>
      </c>
      <c r="BJ1" s="126">
        <v>55</v>
      </c>
      <c r="BK1" s="126">
        <v>56</v>
      </c>
      <c r="BL1" s="126">
        <v>57</v>
      </c>
      <c r="BM1" s="126">
        <v>58</v>
      </c>
      <c r="BN1" s="126">
        <v>59</v>
      </c>
      <c r="BO1" s="126">
        <v>60</v>
      </c>
      <c r="BP1" s="126">
        <v>61</v>
      </c>
      <c r="BQ1" s="126">
        <v>62</v>
      </c>
      <c r="BR1" s="126">
        <v>63</v>
      </c>
      <c r="BS1" s="126">
        <v>64</v>
      </c>
      <c r="BT1" s="126">
        <v>65</v>
      </c>
      <c r="BU1" s="126">
        <v>66</v>
      </c>
      <c r="BV1" s="126">
        <v>67</v>
      </c>
      <c r="BW1" s="126">
        <v>68</v>
      </c>
      <c r="BX1" s="126">
        <v>69</v>
      </c>
      <c r="BY1" s="126">
        <v>70</v>
      </c>
      <c r="BZ1" s="126">
        <v>71</v>
      </c>
      <c r="CA1" s="126">
        <v>72</v>
      </c>
      <c r="CB1" s="126">
        <v>73</v>
      </c>
      <c r="CC1" s="126">
        <v>74</v>
      </c>
      <c r="CD1" s="126">
        <v>75</v>
      </c>
      <c r="CE1" s="126">
        <v>76</v>
      </c>
      <c r="CF1" s="126">
        <v>77</v>
      </c>
      <c r="CG1" s="126">
        <v>78</v>
      </c>
      <c r="CH1" s="126">
        <v>79</v>
      </c>
      <c r="CI1" s="126">
        <v>80</v>
      </c>
      <c r="CJ1" s="126">
        <v>81</v>
      </c>
      <c r="CK1" s="126">
        <v>82</v>
      </c>
      <c r="CL1" s="126">
        <v>83</v>
      </c>
      <c r="CM1" s="126">
        <v>84</v>
      </c>
      <c r="CN1" s="126">
        <v>85</v>
      </c>
      <c r="CO1" s="126">
        <v>86</v>
      </c>
      <c r="CP1" s="126">
        <v>87</v>
      </c>
      <c r="CQ1" s="126">
        <v>88</v>
      </c>
      <c r="CR1" s="126">
        <v>89</v>
      </c>
      <c r="CS1" s="126">
        <v>90</v>
      </c>
      <c r="CT1" s="126">
        <v>91</v>
      </c>
      <c r="CU1" s="126">
        <v>92</v>
      </c>
      <c r="CV1" s="126">
        <v>93</v>
      </c>
      <c r="CW1" s="126">
        <v>94</v>
      </c>
      <c r="CX1" s="126">
        <v>95</v>
      </c>
      <c r="CY1" s="126">
        <v>96</v>
      </c>
      <c r="CZ1" s="126">
        <v>97</v>
      </c>
      <c r="DA1" s="126">
        <v>98</v>
      </c>
      <c r="DB1" s="126">
        <v>99</v>
      </c>
      <c r="DC1" s="126">
        <v>100</v>
      </c>
    </row>
    <row r="2" spans="2:107" ht="47.25" customHeight="1" thickBot="1">
      <c r="B2" s="65"/>
      <c r="C2" s="65"/>
      <c r="D2" s="87"/>
      <c r="E2" s="65"/>
      <c r="F2" s="65"/>
      <c r="G2" s="23"/>
      <c r="H2" s="127">
        <v>360</v>
      </c>
      <c r="I2" s="128">
        <v>340</v>
      </c>
      <c r="J2" s="128">
        <v>305</v>
      </c>
      <c r="K2" s="129">
        <v>285</v>
      </c>
      <c r="L2" s="129">
        <v>270</v>
      </c>
      <c r="M2" s="129">
        <v>260</v>
      </c>
      <c r="N2" s="129">
        <v>250</v>
      </c>
      <c r="O2" s="129">
        <v>240</v>
      </c>
      <c r="P2" s="129">
        <v>230</v>
      </c>
      <c r="Q2" s="129">
        <v>220</v>
      </c>
      <c r="R2" s="129">
        <v>210</v>
      </c>
      <c r="S2" s="129">
        <v>205</v>
      </c>
      <c r="T2" s="129">
        <v>200</v>
      </c>
      <c r="U2" s="129">
        <v>195</v>
      </c>
      <c r="V2" s="129">
        <v>190</v>
      </c>
      <c r="W2" s="129">
        <v>185</v>
      </c>
      <c r="X2" s="129">
        <v>180</v>
      </c>
      <c r="Y2" s="129">
        <v>175</v>
      </c>
      <c r="Z2" s="129">
        <v>170</v>
      </c>
      <c r="AA2" s="129">
        <v>165</v>
      </c>
      <c r="AB2" s="129">
        <v>160</v>
      </c>
      <c r="AC2" s="129">
        <v>156</v>
      </c>
      <c r="AD2" s="129">
        <v>152</v>
      </c>
      <c r="AE2" s="129">
        <v>148</v>
      </c>
      <c r="AF2" s="129">
        <v>144</v>
      </c>
      <c r="AG2" s="129">
        <v>140</v>
      </c>
      <c r="AH2" s="129">
        <v>136</v>
      </c>
      <c r="AI2" s="129">
        <v>132</v>
      </c>
      <c r="AJ2" s="129">
        <v>128</v>
      </c>
      <c r="AK2" s="129">
        <v>124</v>
      </c>
      <c r="AL2" s="129">
        <v>120</v>
      </c>
      <c r="AM2" s="129">
        <v>117</v>
      </c>
      <c r="AN2" s="129">
        <v>114</v>
      </c>
      <c r="AO2" s="129">
        <v>111</v>
      </c>
      <c r="AP2" s="129">
        <v>108</v>
      </c>
      <c r="AQ2" s="129">
        <v>105</v>
      </c>
      <c r="AR2" s="129">
        <v>102</v>
      </c>
      <c r="AS2" s="129">
        <v>99</v>
      </c>
      <c r="AT2" s="129">
        <v>96</v>
      </c>
      <c r="AU2" s="129">
        <v>93</v>
      </c>
      <c r="AV2" s="129">
        <v>90</v>
      </c>
      <c r="AW2" s="130">
        <v>88</v>
      </c>
      <c r="AX2" s="130">
        <v>86</v>
      </c>
      <c r="AY2" s="130">
        <v>84</v>
      </c>
      <c r="AZ2" s="130">
        <v>82</v>
      </c>
      <c r="BA2" s="130">
        <v>80</v>
      </c>
      <c r="BB2" s="130">
        <v>78</v>
      </c>
      <c r="BC2" s="130">
        <v>76</v>
      </c>
      <c r="BD2" s="130">
        <v>74</v>
      </c>
      <c r="BE2" s="130">
        <v>72</v>
      </c>
      <c r="BF2" s="130">
        <v>70</v>
      </c>
      <c r="BG2" s="130">
        <v>69</v>
      </c>
      <c r="BH2" s="130">
        <v>68</v>
      </c>
      <c r="BI2" s="130">
        <v>67</v>
      </c>
      <c r="BJ2" s="130">
        <v>66</v>
      </c>
      <c r="BK2" s="130">
        <v>65</v>
      </c>
      <c r="BL2" s="130">
        <v>64</v>
      </c>
      <c r="BM2" s="130">
        <v>63</v>
      </c>
      <c r="BN2" s="130">
        <v>62</v>
      </c>
      <c r="BO2" s="130">
        <v>61</v>
      </c>
      <c r="BP2" s="130">
        <v>60</v>
      </c>
      <c r="BQ2" s="130">
        <v>59</v>
      </c>
      <c r="BR2" s="130">
        <v>58</v>
      </c>
      <c r="BS2" s="130">
        <v>57</v>
      </c>
      <c r="BT2" s="130">
        <v>56</v>
      </c>
      <c r="BU2" s="130">
        <v>55</v>
      </c>
      <c r="BV2" s="130">
        <v>54</v>
      </c>
      <c r="BW2" s="130">
        <v>53</v>
      </c>
      <c r="BX2" s="130">
        <v>52</v>
      </c>
      <c r="BY2" s="130">
        <v>51</v>
      </c>
      <c r="BZ2" s="130">
        <v>50</v>
      </c>
      <c r="CA2" s="130">
        <v>49</v>
      </c>
      <c r="CB2" s="130">
        <v>48</v>
      </c>
      <c r="CC2" s="130">
        <v>47</v>
      </c>
      <c r="CD2" s="130">
        <v>46</v>
      </c>
      <c r="CE2" s="130">
        <v>45</v>
      </c>
      <c r="CF2" s="130">
        <v>44</v>
      </c>
      <c r="CG2" s="130">
        <v>43</v>
      </c>
      <c r="CH2" s="130">
        <v>42</v>
      </c>
      <c r="CI2" s="130">
        <v>41</v>
      </c>
      <c r="CJ2" s="130">
        <v>40</v>
      </c>
      <c r="CK2" s="130">
        <v>39</v>
      </c>
      <c r="CL2" s="130">
        <v>38</v>
      </c>
      <c r="CM2" s="130">
        <v>37</v>
      </c>
      <c r="CN2" s="130">
        <v>36</v>
      </c>
      <c r="CO2" s="130">
        <v>35</v>
      </c>
      <c r="CP2" s="130">
        <v>34</v>
      </c>
      <c r="CQ2" s="130">
        <v>33</v>
      </c>
      <c r="CR2" s="130">
        <v>32</v>
      </c>
      <c r="CS2" s="130">
        <v>31</v>
      </c>
      <c r="CT2" s="130">
        <v>30</v>
      </c>
      <c r="CU2" s="130">
        <v>29</v>
      </c>
      <c r="CV2" s="130">
        <v>28</v>
      </c>
      <c r="CW2" s="130">
        <v>27</v>
      </c>
      <c r="CX2" s="130">
        <v>26</v>
      </c>
      <c r="CY2" s="130">
        <v>25</v>
      </c>
      <c r="CZ2" s="130">
        <v>24</v>
      </c>
      <c r="DA2" s="130">
        <v>23</v>
      </c>
      <c r="DB2" s="130">
        <v>22</v>
      </c>
      <c r="DC2" s="130">
        <v>21</v>
      </c>
    </row>
    <row r="3" spans="2:10" ht="114.75" customHeight="1">
      <c r="B3" s="179" t="s">
        <v>72</v>
      </c>
      <c r="C3" s="179"/>
      <c r="D3" s="179"/>
      <c r="E3" s="179"/>
      <c r="F3" s="134"/>
      <c r="G3" s="31"/>
      <c r="H3" s="18"/>
      <c r="I3" s="5"/>
      <c r="J3" s="5"/>
    </row>
    <row r="4" spans="2:10" ht="15.75">
      <c r="B4" s="23"/>
      <c r="C4" s="38"/>
      <c r="D4" s="88"/>
      <c r="E4" s="23"/>
      <c r="F4" s="23"/>
      <c r="G4" s="23"/>
      <c r="H4" s="18"/>
      <c r="I4" s="5"/>
      <c r="J4" s="5"/>
    </row>
    <row r="5" spans="2:10" ht="39.75" customHeight="1">
      <c r="B5" s="180" t="s">
        <v>96</v>
      </c>
      <c r="C5" s="180"/>
      <c r="D5" s="180"/>
      <c r="E5" s="180"/>
      <c r="F5" s="180"/>
      <c r="G5" s="24"/>
      <c r="H5" s="18"/>
      <c r="I5" s="5"/>
      <c r="J5" s="5"/>
    </row>
    <row r="6" spans="2:10" ht="18" customHeight="1">
      <c r="B6" s="24"/>
      <c r="C6" s="39"/>
      <c r="D6" s="89"/>
      <c r="E6" s="24"/>
      <c r="F6" s="24"/>
      <c r="G6" s="24"/>
      <c r="H6" s="18"/>
      <c r="I6" s="5"/>
      <c r="J6" s="5"/>
    </row>
    <row r="7" spans="2:10" ht="16.5" thickBot="1">
      <c r="B7" s="25" t="s">
        <v>47</v>
      </c>
      <c r="C7" s="40"/>
      <c r="D7" s="12"/>
      <c r="E7" s="12"/>
      <c r="F7" s="12" t="s">
        <v>46</v>
      </c>
      <c r="G7" s="12"/>
      <c r="H7" s="18"/>
      <c r="I7" s="5"/>
      <c r="J7" s="5"/>
    </row>
    <row r="8" spans="2:10" ht="65.25" customHeight="1" thickBot="1" thickTop="1">
      <c r="B8" s="26" t="s">
        <v>36</v>
      </c>
      <c r="C8" s="41"/>
      <c r="D8" s="90" t="s">
        <v>49</v>
      </c>
      <c r="E8" s="27" t="s">
        <v>48</v>
      </c>
      <c r="F8" s="26" t="s">
        <v>4</v>
      </c>
      <c r="G8" s="12"/>
      <c r="H8" s="18"/>
      <c r="I8" s="5"/>
      <c r="J8" s="5"/>
    </row>
    <row r="9" spans="2:10" ht="16.5" thickTop="1">
      <c r="B9" s="237" t="str">
        <f>VLOOKUP(C9,'гто командная и база'!$E$8:$H$164,4,FALSE)</f>
        <v>ФГУП ФНПЦ "ПО "СТАРТ" им. М.В.Проценко" г. Заречный</v>
      </c>
      <c r="C9" s="168">
        <f>LARGE('гто командная и база'!$E$8:$E$164,1)</f>
        <v>118010</v>
      </c>
      <c r="D9" s="238">
        <f>VLOOKUP(C9,'гто командная и база'!$E$8:$H164,3,FALSE)</f>
        <v>1180</v>
      </c>
      <c r="E9" s="239">
        <f>LOOKUP(F9,$H$1:$DC$1,$H$2:$DC$2)</f>
        <v>360</v>
      </c>
      <c r="F9" s="16">
        <v>1</v>
      </c>
      <c r="H9" s="18"/>
      <c r="I9" s="5"/>
      <c r="J9" s="5"/>
    </row>
    <row r="10" spans="2:10" ht="15.75">
      <c r="B10" s="237" t="str">
        <f>VLOOKUP(C10,'гто командная и база'!$E$8:$H$164,4,FALSE)</f>
        <v>ОАО "Пензадизельмаш"г.Пенза</v>
      </c>
      <c r="C10" s="168">
        <f>LARGE('гто командная и база'!$E$8:$E$164,2)</f>
        <v>112510</v>
      </c>
      <c r="D10" s="238">
        <f>VLOOKUP(C10,'гто командная и база'!$E$8:$H165,3,FALSE)</f>
        <v>1125</v>
      </c>
      <c r="E10" s="239">
        <f>LOOKUP(F10,$H$1:$DC$1,$H$2:$DC$2)</f>
        <v>340</v>
      </c>
      <c r="F10" s="16">
        <v>2</v>
      </c>
      <c r="H10" s="18"/>
      <c r="I10" s="5"/>
      <c r="J10" s="5"/>
    </row>
    <row r="11" spans="2:10" ht="15.75">
      <c r="B11" s="237" t="str">
        <f>VLOOKUP(C11,'гто командная и база'!$E$8:$H$164,4,FALSE)</f>
        <v>АО "Сердобский машиностроительный завод"</v>
      </c>
      <c r="C11" s="168">
        <f>LARGE('гто командная и база'!$E$8:$E$164,3)</f>
        <v>99510</v>
      </c>
      <c r="D11" s="238">
        <f>VLOOKUP(C11,'гто командная и база'!$E$8:$H166,3,FALSE)</f>
        <v>995</v>
      </c>
      <c r="E11" s="239">
        <f>LOOKUP(F11,$H$1:$DC$1,$H$2:$DC$2)</f>
        <v>305</v>
      </c>
      <c r="F11" s="16">
        <v>3</v>
      </c>
      <c r="H11" s="18"/>
      <c r="I11" s="5"/>
      <c r="J11" s="5"/>
    </row>
    <row r="12" spans="2:10" ht="15.75">
      <c r="B12" s="237" t="str">
        <f>VLOOKUP(C12,'гто командная и база'!$E$8:$H$164,4,FALSE)</f>
        <v>ООО КХ "Золотое" Малосердобинский район</v>
      </c>
      <c r="C12" s="168">
        <f>LARGE('гто командная и база'!$E$8:$E$164,4)</f>
        <v>97010</v>
      </c>
      <c r="D12" s="238">
        <f>VLOOKUP(C12,'гто командная и база'!$E$8:$H167,3,FALSE)</f>
        <v>970</v>
      </c>
      <c r="E12" s="239">
        <f>LOOKUP(F12,$H$1:$DC$1,$H$2:$DC$2)</f>
        <v>285</v>
      </c>
      <c r="F12" s="16">
        <v>4</v>
      </c>
      <c r="H12" s="18"/>
      <c r="I12" s="5"/>
      <c r="J12" s="5"/>
    </row>
    <row r="13" spans="2:10" ht="15.75">
      <c r="B13" s="237" t="str">
        <f>VLOOKUP(C13,'гто командная и база'!$E$8:$H$164,4,FALSE)</f>
        <v>ООО "Бековский сахарный завод"</v>
      </c>
      <c r="C13" s="168">
        <f>LARGE('гто командная и база'!$E$8:$E$164,5)</f>
        <v>93010</v>
      </c>
      <c r="D13" s="238">
        <f>VLOOKUP(C13,'гто командная и база'!$E$8:$H168,3,FALSE)</f>
        <v>930</v>
      </c>
      <c r="E13" s="239">
        <f>LOOKUP(F13,$H$1:$DC$1,$H$2:$DC$2)</f>
        <v>270</v>
      </c>
      <c r="F13" s="16">
        <v>5</v>
      </c>
      <c r="H13" s="18"/>
      <c r="I13" s="5"/>
      <c r="J13" s="5"/>
    </row>
    <row r="14" spans="2:10" ht="15.75">
      <c r="B14" s="237" t="str">
        <f>VLOOKUP(C14,'гто командная и база'!$E$8:$H$164,4,FALSE)</f>
        <v>АО "ПНИЭИ" г. Пенза</v>
      </c>
      <c r="C14" s="168">
        <f>LARGE('гто командная и база'!$E$8:$E$164,6)</f>
        <v>86510</v>
      </c>
      <c r="D14" s="238">
        <f>VLOOKUP(C14,'гто командная и база'!$E$8:$H169,3,FALSE)</f>
        <v>865</v>
      </c>
      <c r="E14" s="239">
        <f>LOOKUP(F14,$H$1:$DC$1,$H$2:$DC$2)</f>
        <v>260</v>
      </c>
      <c r="F14" s="16">
        <v>6</v>
      </c>
      <c r="H14" s="18"/>
      <c r="I14" s="5"/>
      <c r="J14" s="5"/>
    </row>
    <row r="15" spans="2:10" ht="15.75">
      <c r="B15" s="237" t="str">
        <f>VLOOKUP(C15,'гто командная и база'!$E$8:$H$164,4,FALSE)</f>
        <v>ООО "Спичечная фабрика "Победа", Нижнеломовский</v>
      </c>
      <c r="C15" s="168">
        <f>LARGE('гто командная и база'!$E$8:$E$164,7)</f>
        <v>78010</v>
      </c>
      <c r="D15" s="238">
        <f>VLOOKUP(C15,'гто командная и база'!$E$8:$H170,3,FALSE)</f>
        <v>780</v>
      </c>
      <c r="E15" s="239">
        <f>LOOKUP(F15,$H$1:$DC$1,$H$2:$DC$2)</f>
        <v>250</v>
      </c>
      <c r="F15" s="16">
        <v>7</v>
      </c>
      <c r="H15" s="18"/>
      <c r="I15" s="5"/>
      <c r="J15" s="5"/>
    </row>
    <row r="16" spans="2:10" ht="15.75">
      <c r="B16" s="237" t="str">
        <f>VLOOKUP(C16,'гто командная и база'!$E$8:$H$164,4,FALSE)</f>
        <v>Земетчинский</v>
      </c>
      <c r="C16" s="168">
        <f>LARGE('гто командная и база'!$E$8:$E$164,8)</f>
        <v>70010</v>
      </c>
      <c r="D16" s="238">
        <f>VLOOKUP(C16,'гто командная и база'!$E$8:$H171,3,FALSE)</f>
        <v>700</v>
      </c>
      <c r="E16" s="239">
        <f>LOOKUP(F16,$H$1:$DC$1,$H$2:$DC$2)</f>
        <v>240</v>
      </c>
      <c r="F16" s="16">
        <v>8</v>
      </c>
      <c r="H16" s="18"/>
      <c r="I16" s="5"/>
      <c r="J16" s="5"/>
    </row>
    <row r="17" spans="2:10" ht="15.75">
      <c r="B17" s="237" t="str">
        <f>VLOOKUP(C17,'гто командная и база'!$E$8:$H$164,4,FALSE)</f>
        <v>Пачелмский</v>
      </c>
      <c r="C17" s="168">
        <f>LARGE('гто командная и база'!$E$8:$E$164,9)</f>
        <v>62010</v>
      </c>
      <c r="D17" s="238">
        <f>VLOOKUP(C17,'гто командная и база'!$E$8:$H172,3,FALSE)</f>
        <v>620</v>
      </c>
      <c r="E17" s="239">
        <f>LOOKUP(F17,$H$1:$DC$1,$H$2:$DC$2)</f>
        <v>230</v>
      </c>
      <c r="F17" s="16">
        <v>9</v>
      </c>
      <c r="H17" s="18"/>
      <c r="I17" s="5"/>
      <c r="J17" s="5"/>
    </row>
    <row r="18" spans="2:10" ht="15.75">
      <c r="B18" s="237" t="str">
        <f>VLOOKUP(C18,'гто командная и база'!$E$8:$H$164,4,FALSE)</f>
        <v>Тамалинский</v>
      </c>
      <c r="C18" s="168">
        <f>LARGE('гто командная и база'!$E$8:$E$164,10)</f>
        <v>41510</v>
      </c>
      <c r="D18" s="238">
        <f>VLOOKUP(C18,'гто командная и база'!$E$8:$H173,3,FALSE)</f>
        <v>415</v>
      </c>
      <c r="E18" s="239">
        <f>LOOKUP(F18,$H$1:$DC$1,$H$2:$DC$2)</f>
        <v>220</v>
      </c>
      <c r="F18" s="16">
        <v>10</v>
      </c>
      <c r="H18" s="18"/>
      <c r="I18" s="5"/>
      <c r="J18" s="5"/>
    </row>
    <row r="19" spans="2:10" ht="15.75">
      <c r="B19" s="237" t="str">
        <f>VLOOKUP(C19,'гто командная и база'!$E$8:$H$164,4,FALSE)</f>
        <v>ООО "Грунт", Городищенский</v>
      </c>
      <c r="C19" s="168">
        <f>LARGE('гто командная и база'!$E$8:$E$164,11)</f>
        <v>33010</v>
      </c>
      <c r="D19" s="238">
        <f>VLOOKUP(C19,'гто командная и база'!$E$8:$H174,3,FALSE)</f>
        <v>330</v>
      </c>
      <c r="E19" s="239">
        <f>LOOKUP(F19,$H$1:$DC$1,$H$2:$DC$2)</f>
        <v>210</v>
      </c>
      <c r="F19" s="16">
        <v>11</v>
      </c>
      <c r="H19" s="18"/>
      <c r="I19" s="5"/>
      <c r="J19" s="5"/>
    </row>
    <row r="20" spans="2:10" ht="15.75">
      <c r="B20" s="237" t="str">
        <f>VLOOKUP(C20,'гто командная и база'!$E$8:$H$164,4,FALSE)</f>
        <v>Кондольское МПО ЖКХ, Пензенский</v>
      </c>
      <c r="C20" s="168">
        <f>LARGE('гто командная и база'!$E$8:$E$164,12)</f>
        <v>27010</v>
      </c>
      <c r="D20" s="238">
        <f>VLOOKUP(C20,'гто командная и база'!$E$8:$H175,3,FALSE)</f>
        <v>270</v>
      </c>
      <c r="E20" s="239">
        <f>LOOKUP(F20,$H$1:$DC$1,$H$2:$DC$2)</f>
        <v>205</v>
      </c>
      <c r="F20" s="16">
        <v>12</v>
      </c>
      <c r="H20" s="18"/>
      <c r="I20" s="5"/>
      <c r="J20" s="5"/>
    </row>
    <row r="21" spans="2:10" ht="15.75">
      <c r="B21" s="237" t="str">
        <f>VLOOKUP(C21,'гто командная и база'!$E$8:$H$164,4,FALSE)</f>
        <v>МБУК МЦ РДК, Лопатинский район</v>
      </c>
      <c r="C21" s="168">
        <f>LARGE('гто командная и база'!$E$8:$E$164,13)</f>
        <v>26010</v>
      </c>
      <c r="D21" s="238">
        <f>VLOOKUP(C21,'гто командная и база'!$E$8:$H176,3,FALSE)</f>
        <v>260</v>
      </c>
      <c r="E21" s="239">
        <f>LOOKUP(F21,$H$1:$DC$1,$H$2:$DC$2)</f>
        <v>200</v>
      </c>
      <c r="F21" s="16">
        <v>13</v>
      </c>
      <c r="H21" s="18"/>
      <c r="I21" s="5"/>
      <c r="J21" s="5"/>
    </row>
    <row r="22" spans="5:10" ht="15.75">
      <c r="E22" s="9"/>
      <c r="F22" s="9"/>
      <c r="H22" s="18"/>
      <c r="I22" s="5"/>
      <c r="J22" s="5"/>
    </row>
    <row r="23" spans="5:10" ht="15.75">
      <c r="E23" s="9"/>
      <c r="F23" s="9"/>
      <c r="H23" s="18"/>
      <c r="I23" s="5"/>
      <c r="J23" s="5"/>
    </row>
    <row r="24" spans="5:10" ht="15.75">
      <c r="E24" s="9"/>
      <c r="F24" s="9"/>
      <c r="H24" s="18"/>
      <c r="I24" s="5"/>
      <c r="J24" s="5"/>
    </row>
    <row r="25" spans="5:10" ht="15.75">
      <c r="E25" s="9"/>
      <c r="F25" s="9"/>
      <c r="H25" s="18"/>
      <c r="I25" s="5"/>
      <c r="J25" s="5"/>
    </row>
    <row r="26" spans="5:10" ht="15.75">
      <c r="E26" s="9"/>
      <c r="F26" s="9"/>
      <c r="H26" s="18"/>
      <c r="I26" s="5"/>
      <c r="J26" s="5"/>
    </row>
    <row r="27" spans="5:10" ht="15.75">
      <c r="E27" s="9"/>
      <c r="F27" s="9"/>
      <c r="H27" s="18"/>
      <c r="I27" s="5"/>
      <c r="J27" s="5"/>
    </row>
    <row r="28" spans="5:10" ht="15.75">
      <c r="E28" s="9"/>
      <c r="F28" s="9"/>
      <c r="H28" s="18"/>
      <c r="I28" s="5"/>
      <c r="J28" s="5"/>
    </row>
    <row r="29" spans="5:10" ht="15.75">
      <c r="E29" s="9"/>
      <c r="F29" s="9"/>
      <c r="H29" s="18"/>
      <c r="I29" s="5"/>
      <c r="J29" s="5"/>
    </row>
    <row r="30" spans="5:10" ht="15.75">
      <c r="E30" s="9"/>
      <c r="F30" s="9"/>
      <c r="H30" s="18"/>
      <c r="I30" s="5"/>
      <c r="J30" s="5"/>
    </row>
    <row r="31" spans="5:10" ht="15.75">
      <c r="E31" s="9"/>
      <c r="F31" s="9"/>
      <c r="H31" s="18"/>
      <c r="I31" s="5"/>
      <c r="J31" s="5"/>
    </row>
    <row r="32" spans="5:10" ht="15.75">
      <c r="E32" s="9"/>
      <c r="F32" s="9"/>
      <c r="H32" s="18"/>
      <c r="I32" s="5"/>
      <c r="J32" s="5"/>
    </row>
    <row r="33" spans="5:10" ht="15.75">
      <c r="E33" s="9"/>
      <c r="F33" s="9"/>
      <c r="H33" s="18"/>
      <c r="I33" s="5"/>
      <c r="J33" s="5"/>
    </row>
    <row r="34" spans="5:10" ht="15.75">
      <c r="E34" s="9"/>
      <c r="F34" s="9"/>
      <c r="H34" s="18"/>
      <c r="I34" s="5"/>
      <c r="J34" s="5"/>
    </row>
    <row r="35" spans="5:10" ht="15.75">
      <c r="E35" s="9"/>
      <c r="F35" s="9"/>
      <c r="H35" s="18"/>
      <c r="I35" s="5"/>
      <c r="J35" s="5"/>
    </row>
    <row r="36" spans="5:10" ht="15.75">
      <c r="E36" s="9"/>
      <c r="F36" s="9"/>
      <c r="H36" s="18"/>
      <c r="I36" s="5"/>
      <c r="J36" s="5"/>
    </row>
    <row r="37" spans="6:10" ht="15.75">
      <c r="F37" s="9"/>
      <c r="H37" s="18"/>
      <c r="I37" s="5"/>
      <c r="J37" s="5"/>
    </row>
    <row r="38" spans="6:10" ht="15.75">
      <c r="F38" s="9"/>
      <c r="H38" s="18"/>
      <c r="I38" s="5"/>
      <c r="J38" s="5"/>
    </row>
    <row r="39" spans="8:10" ht="15.75">
      <c r="H39" s="18"/>
      <c r="I39" s="5"/>
      <c r="J39" s="5"/>
    </row>
    <row r="40" spans="8:10" ht="15.75">
      <c r="H40" s="18"/>
      <c r="I40" s="5"/>
      <c r="J40" s="5"/>
    </row>
    <row r="41" spans="8:10" ht="15.75">
      <c r="H41" s="18"/>
      <c r="I41" s="5"/>
      <c r="J41" s="5"/>
    </row>
  </sheetData>
  <sheetProtection password="BB9B" sheet="1"/>
  <mergeCells count="3">
    <mergeCell ref="B1:F1"/>
    <mergeCell ref="B5:F5"/>
    <mergeCell ref="B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DA31"/>
  <sheetViews>
    <sheetView view="pageBreakPreview" zoomScaleSheetLayoutView="100" workbookViewId="0" topLeftCell="B1">
      <selection activeCell="F1" sqref="F1:DA16384"/>
    </sheetView>
  </sheetViews>
  <sheetFormatPr defaultColWidth="9.140625" defaultRowHeight="12.75"/>
  <cols>
    <col min="2" max="2" width="47.8515625" style="0" customWidth="1"/>
    <col min="3" max="3" width="21.140625" style="0" customWidth="1"/>
    <col min="4" max="4" width="14.7109375" style="0" customWidth="1"/>
    <col min="6" max="10" width="3.7109375" style="0" hidden="1" customWidth="1"/>
    <col min="11" max="11" width="3.28125" style="0" hidden="1" customWidth="1"/>
    <col min="12" max="105" width="3.7109375" style="0" hidden="1" customWidth="1"/>
  </cols>
  <sheetData>
    <row r="1" spans="2:105" ht="47.25" customHeight="1" thickBot="1">
      <c r="B1" s="178" t="s">
        <v>35</v>
      </c>
      <c r="C1" s="178"/>
      <c r="D1" s="178"/>
      <c r="E1" s="23"/>
      <c r="F1" s="125">
        <v>1</v>
      </c>
      <c r="G1" s="125">
        <v>2</v>
      </c>
      <c r="H1" s="125">
        <v>3</v>
      </c>
      <c r="I1" s="126">
        <v>4</v>
      </c>
      <c r="J1" s="126">
        <v>5</v>
      </c>
      <c r="K1" s="126">
        <v>6</v>
      </c>
      <c r="L1" s="126">
        <v>7</v>
      </c>
      <c r="M1" s="126">
        <v>8</v>
      </c>
      <c r="N1" s="126">
        <v>9</v>
      </c>
      <c r="O1" s="126">
        <v>10</v>
      </c>
      <c r="P1" s="126">
        <v>11</v>
      </c>
      <c r="Q1" s="126">
        <v>12</v>
      </c>
      <c r="R1" s="126">
        <v>13</v>
      </c>
      <c r="S1" s="126">
        <v>14</v>
      </c>
      <c r="T1" s="126">
        <v>15</v>
      </c>
      <c r="U1" s="126">
        <v>16</v>
      </c>
      <c r="V1" s="126">
        <v>17</v>
      </c>
      <c r="W1" s="126">
        <v>18</v>
      </c>
      <c r="X1" s="126">
        <v>19</v>
      </c>
      <c r="Y1" s="126">
        <v>20</v>
      </c>
      <c r="Z1" s="126">
        <v>21</v>
      </c>
      <c r="AA1" s="126">
        <v>22</v>
      </c>
      <c r="AB1" s="126">
        <v>23</v>
      </c>
      <c r="AC1" s="126">
        <v>24</v>
      </c>
      <c r="AD1" s="126">
        <v>25</v>
      </c>
      <c r="AE1" s="126">
        <v>26</v>
      </c>
      <c r="AF1" s="126">
        <v>27</v>
      </c>
      <c r="AG1" s="126">
        <v>28</v>
      </c>
      <c r="AH1" s="126">
        <v>29</v>
      </c>
      <c r="AI1" s="126">
        <v>30</v>
      </c>
      <c r="AJ1" s="126">
        <v>31</v>
      </c>
      <c r="AK1" s="126">
        <v>32</v>
      </c>
      <c r="AL1" s="126">
        <v>33</v>
      </c>
      <c r="AM1" s="126">
        <v>34</v>
      </c>
      <c r="AN1" s="126">
        <v>35</v>
      </c>
      <c r="AO1" s="126">
        <v>36</v>
      </c>
      <c r="AP1" s="126">
        <v>37</v>
      </c>
      <c r="AQ1" s="126">
        <v>38</v>
      </c>
      <c r="AR1" s="126">
        <v>39</v>
      </c>
      <c r="AS1" s="126">
        <v>40</v>
      </c>
      <c r="AT1" s="126">
        <v>41</v>
      </c>
      <c r="AU1" s="126">
        <v>42</v>
      </c>
      <c r="AV1" s="126">
        <v>43</v>
      </c>
      <c r="AW1" s="126">
        <v>44</v>
      </c>
      <c r="AX1" s="126">
        <v>45</v>
      </c>
      <c r="AY1" s="126">
        <v>46</v>
      </c>
      <c r="AZ1" s="126">
        <v>47</v>
      </c>
      <c r="BA1" s="126">
        <v>48</v>
      </c>
      <c r="BB1" s="126">
        <v>49</v>
      </c>
      <c r="BC1" s="126">
        <v>50</v>
      </c>
      <c r="BD1" s="126">
        <v>51</v>
      </c>
      <c r="BE1" s="126">
        <v>52</v>
      </c>
      <c r="BF1" s="126">
        <v>53</v>
      </c>
      <c r="BG1" s="126">
        <v>54</v>
      </c>
      <c r="BH1" s="126">
        <v>55</v>
      </c>
      <c r="BI1" s="126">
        <v>56</v>
      </c>
      <c r="BJ1" s="126">
        <v>57</v>
      </c>
      <c r="BK1" s="126">
        <v>58</v>
      </c>
      <c r="BL1" s="126">
        <v>59</v>
      </c>
      <c r="BM1" s="126">
        <v>60</v>
      </c>
      <c r="BN1" s="126">
        <v>61</v>
      </c>
      <c r="BO1" s="126">
        <v>62</v>
      </c>
      <c r="BP1" s="126">
        <v>63</v>
      </c>
      <c r="BQ1" s="126">
        <v>64</v>
      </c>
      <c r="BR1" s="126">
        <v>65</v>
      </c>
      <c r="BS1" s="126">
        <v>66</v>
      </c>
      <c r="BT1" s="126">
        <v>67</v>
      </c>
      <c r="BU1" s="126">
        <v>68</v>
      </c>
      <c r="BV1" s="126">
        <v>69</v>
      </c>
      <c r="BW1" s="126">
        <v>70</v>
      </c>
      <c r="BX1" s="126">
        <v>71</v>
      </c>
      <c r="BY1" s="126">
        <v>72</v>
      </c>
      <c r="BZ1" s="126">
        <v>73</v>
      </c>
      <c r="CA1" s="126">
        <v>74</v>
      </c>
      <c r="CB1" s="126">
        <v>75</v>
      </c>
      <c r="CC1" s="126">
        <v>76</v>
      </c>
      <c r="CD1" s="126">
        <v>77</v>
      </c>
      <c r="CE1" s="126">
        <v>78</v>
      </c>
      <c r="CF1" s="126">
        <v>79</v>
      </c>
      <c r="CG1" s="126">
        <v>80</v>
      </c>
      <c r="CH1" s="126">
        <v>81</v>
      </c>
      <c r="CI1" s="126">
        <v>82</v>
      </c>
      <c r="CJ1" s="126">
        <v>83</v>
      </c>
      <c r="CK1" s="126">
        <v>84</v>
      </c>
      <c r="CL1" s="126">
        <v>85</v>
      </c>
      <c r="CM1" s="126">
        <v>86</v>
      </c>
      <c r="CN1" s="126">
        <v>87</v>
      </c>
      <c r="CO1" s="126">
        <v>88</v>
      </c>
      <c r="CP1" s="126">
        <v>89</v>
      </c>
      <c r="CQ1" s="126">
        <v>90</v>
      </c>
      <c r="CR1" s="126">
        <v>91</v>
      </c>
      <c r="CS1" s="126">
        <v>92</v>
      </c>
      <c r="CT1" s="126">
        <v>93</v>
      </c>
      <c r="CU1" s="126">
        <v>94</v>
      </c>
      <c r="CV1" s="126">
        <v>95</v>
      </c>
      <c r="CW1" s="126">
        <v>96</v>
      </c>
      <c r="CX1" s="126">
        <v>97</v>
      </c>
      <c r="CY1" s="126">
        <v>98</v>
      </c>
      <c r="CZ1" s="126">
        <v>99</v>
      </c>
      <c r="DA1" s="126">
        <v>100</v>
      </c>
    </row>
    <row r="2" spans="2:105" ht="47.25" customHeight="1" thickBot="1">
      <c r="B2" s="65"/>
      <c r="C2" s="87"/>
      <c r="D2" s="65"/>
      <c r="E2" s="23"/>
      <c r="F2" s="127">
        <v>360</v>
      </c>
      <c r="G2" s="128">
        <v>340</v>
      </c>
      <c r="H2" s="128">
        <v>305</v>
      </c>
      <c r="I2" s="129">
        <v>285</v>
      </c>
      <c r="J2" s="129">
        <v>270</v>
      </c>
      <c r="K2" s="129">
        <v>260</v>
      </c>
      <c r="L2" s="129">
        <v>250</v>
      </c>
      <c r="M2" s="129">
        <v>240</v>
      </c>
      <c r="N2" s="129">
        <v>230</v>
      </c>
      <c r="O2" s="129">
        <v>220</v>
      </c>
      <c r="P2" s="129">
        <v>210</v>
      </c>
      <c r="Q2" s="129">
        <v>205</v>
      </c>
      <c r="R2" s="129">
        <v>200</v>
      </c>
      <c r="S2" s="129">
        <v>195</v>
      </c>
      <c r="T2" s="129">
        <v>190</v>
      </c>
      <c r="U2" s="129">
        <v>185</v>
      </c>
      <c r="V2" s="129">
        <v>180</v>
      </c>
      <c r="W2" s="129">
        <v>175</v>
      </c>
      <c r="X2" s="129">
        <v>170</v>
      </c>
      <c r="Y2" s="129">
        <v>165</v>
      </c>
      <c r="Z2" s="129">
        <v>160</v>
      </c>
      <c r="AA2" s="129">
        <v>156</v>
      </c>
      <c r="AB2" s="129">
        <v>152</v>
      </c>
      <c r="AC2" s="129">
        <v>148</v>
      </c>
      <c r="AD2" s="129">
        <v>144</v>
      </c>
      <c r="AE2" s="129">
        <v>140</v>
      </c>
      <c r="AF2" s="129">
        <v>136</v>
      </c>
      <c r="AG2" s="129">
        <v>132</v>
      </c>
      <c r="AH2" s="129">
        <v>128</v>
      </c>
      <c r="AI2" s="129">
        <v>124</v>
      </c>
      <c r="AJ2" s="129">
        <v>120</v>
      </c>
      <c r="AK2" s="129">
        <v>117</v>
      </c>
      <c r="AL2" s="129">
        <v>114</v>
      </c>
      <c r="AM2" s="129">
        <v>111</v>
      </c>
      <c r="AN2" s="129">
        <v>108</v>
      </c>
      <c r="AO2" s="129">
        <v>105</v>
      </c>
      <c r="AP2" s="129">
        <v>102</v>
      </c>
      <c r="AQ2" s="129">
        <v>99</v>
      </c>
      <c r="AR2" s="129">
        <v>96</v>
      </c>
      <c r="AS2" s="129">
        <v>93</v>
      </c>
      <c r="AT2" s="129">
        <v>90</v>
      </c>
      <c r="AU2" s="130">
        <v>88</v>
      </c>
      <c r="AV2" s="130">
        <v>86</v>
      </c>
      <c r="AW2" s="130">
        <v>84</v>
      </c>
      <c r="AX2" s="130">
        <v>82</v>
      </c>
      <c r="AY2" s="130">
        <v>80</v>
      </c>
      <c r="AZ2" s="130">
        <v>78</v>
      </c>
      <c r="BA2" s="130">
        <v>76</v>
      </c>
      <c r="BB2" s="130">
        <v>74</v>
      </c>
      <c r="BC2" s="130">
        <v>72</v>
      </c>
      <c r="BD2" s="130">
        <v>70</v>
      </c>
      <c r="BE2" s="130">
        <v>69</v>
      </c>
      <c r="BF2" s="130">
        <v>68</v>
      </c>
      <c r="BG2" s="130">
        <v>67</v>
      </c>
      <c r="BH2" s="130">
        <v>66</v>
      </c>
      <c r="BI2" s="130">
        <v>65</v>
      </c>
      <c r="BJ2" s="130">
        <v>64</v>
      </c>
      <c r="BK2" s="130">
        <v>63</v>
      </c>
      <c r="BL2" s="130">
        <v>62</v>
      </c>
      <c r="BM2" s="130">
        <v>61</v>
      </c>
      <c r="BN2" s="130">
        <v>60</v>
      </c>
      <c r="BO2" s="130">
        <v>59</v>
      </c>
      <c r="BP2" s="130">
        <v>58</v>
      </c>
      <c r="BQ2" s="130">
        <v>57</v>
      </c>
      <c r="BR2" s="130">
        <v>56</v>
      </c>
      <c r="BS2" s="130">
        <v>55</v>
      </c>
      <c r="BT2" s="130">
        <v>54</v>
      </c>
      <c r="BU2" s="130">
        <v>53</v>
      </c>
      <c r="BV2" s="130">
        <v>52</v>
      </c>
      <c r="BW2" s="130">
        <v>51</v>
      </c>
      <c r="BX2" s="130">
        <v>50</v>
      </c>
      <c r="BY2" s="130">
        <v>49</v>
      </c>
      <c r="BZ2" s="130">
        <v>48</v>
      </c>
      <c r="CA2" s="130">
        <v>47</v>
      </c>
      <c r="CB2" s="130">
        <v>46</v>
      </c>
      <c r="CC2" s="130">
        <v>45</v>
      </c>
      <c r="CD2" s="130">
        <v>44</v>
      </c>
      <c r="CE2" s="130">
        <v>43</v>
      </c>
      <c r="CF2" s="130">
        <v>42</v>
      </c>
      <c r="CG2" s="130">
        <v>41</v>
      </c>
      <c r="CH2" s="130">
        <v>40</v>
      </c>
      <c r="CI2" s="130">
        <v>39</v>
      </c>
      <c r="CJ2" s="130">
        <v>38</v>
      </c>
      <c r="CK2" s="130">
        <v>37</v>
      </c>
      <c r="CL2" s="130">
        <v>36</v>
      </c>
      <c r="CM2" s="130">
        <v>35</v>
      </c>
      <c r="CN2" s="130">
        <v>34</v>
      </c>
      <c r="CO2" s="130">
        <v>33</v>
      </c>
      <c r="CP2" s="130">
        <v>32</v>
      </c>
      <c r="CQ2" s="130">
        <v>31</v>
      </c>
      <c r="CR2" s="130">
        <v>30</v>
      </c>
      <c r="CS2" s="130">
        <v>29</v>
      </c>
      <c r="CT2" s="130">
        <v>28</v>
      </c>
      <c r="CU2" s="130">
        <v>27</v>
      </c>
      <c r="CV2" s="130">
        <v>26</v>
      </c>
      <c r="CW2" s="130">
        <v>25</v>
      </c>
      <c r="CX2" s="130">
        <v>24</v>
      </c>
      <c r="CY2" s="130">
        <v>23</v>
      </c>
      <c r="CZ2" s="130">
        <v>22</v>
      </c>
      <c r="DA2" s="130">
        <v>21</v>
      </c>
    </row>
    <row r="3" spans="2:8" ht="111" customHeight="1">
      <c r="B3" s="179" t="s">
        <v>72</v>
      </c>
      <c r="C3" s="179"/>
      <c r="D3" s="179"/>
      <c r="E3" s="31"/>
      <c r="F3" s="18"/>
      <c r="G3" s="5"/>
      <c r="H3" s="5"/>
    </row>
    <row r="4" spans="2:8" ht="15.75">
      <c r="B4" s="23"/>
      <c r="C4" s="23"/>
      <c r="D4" s="23"/>
      <c r="E4" s="23"/>
      <c r="F4" s="18"/>
      <c r="G4" s="5"/>
      <c r="H4" s="5"/>
    </row>
    <row r="5" spans="2:8" ht="39.75" customHeight="1">
      <c r="B5" s="180" t="s">
        <v>232</v>
      </c>
      <c r="C5" s="180"/>
      <c r="D5" s="180"/>
      <c r="E5" s="24"/>
      <c r="F5" s="18"/>
      <c r="G5" s="5"/>
      <c r="H5" s="5"/>
    </row>
    <row r="6" spans="2:8" ht="18" customHeight="1">
      <c r="B6" s="24"/>
      <c r="C6" s="24"/>
      <c r="D6" s="24"/>
      <c r="E6" s="24"/>
      <c r="F6" s="18"/>
      <c r="G6" s="5"/>
      <c r="H6" s="5"/>
    </row>
    <row r="7" spans="2:8" ht="16.5" thickBot="1">
      <c r="B7" s="25" t="s">
        <v>73</v>
      </c>
      <c r="C7" s="12"/>
      <c r="D7" s="12" t="s">
        <v>84</v>
      </c>
      <c r="E7" s="12"/>
      <c r="F7" s="18"/>
      <c r="G7" s="5"/>
      <c r="H7" s="5"/>
    </row>
    <row r="8" spans="2:8" ht="65.25" customHeight="1" thickBot="1" thickTop="1">
      <c r="B8" s="26" t="s">
        <v>82</v>
      </c>
      <c r="C8" s="27" t="s">
        <v>48</v>
      </c>
      <c r="D8" s="26" t="s">
        <v>4</v>
      </c>
      <c r="E8" s="12"/>
      <c r="F8" s="18"/>
      <c r="G8" s="5"/>
      <c r="H8" s="5"/>
    </row>
    <row r="9" spans="2:8" ht="16.5" thickTop="1">
      <c r="B9" s="198" t="s">
        <v>9</v>
      </c>
      <c r="C9" s="198"/>
      <c r="D9" s="198"/>
      <c r="E9" s="12"/>
      <c r="F9" s="18"/>
      <c r="G9" s="5"/>
      <c r="H9" s="5"/>
    </row>
    <row r="10" spans="2:9" ht="15.75">
      <c r="B10" s="157" t="s">
        <v>239</v>
      </c>
      <c r="C10" s="240">
        <f>LOOKUP(D10,$F$1:$DA$1,$F$2:$DA$2)</f>
        <v>360</v>
      </c>
      <c r="D10" s="158">
        <v>1</v>
      </c>
      <c r="F10" s="18"/>
      <c r="G10" s="9"/>
      <c r="H10" s="5"/>
      <c r="I10" s="5"/>
    </row>
    <row r="11" spans="2:9" ht="15.75">
      <c r="B11" s="157" t="s">
        <v>139</v>
      </c>
      <c r="C11" s="240">
        <f>LOOKUP(D11,$F$1:$DA$1,$F$2:$DA$2)</f>
        <v>340</v>
      </c>
      <c r="D11" s="158">
        <v>2</v>
      </c>
      <c r="F11" s="18"/>
      <c r="G11" s="9"/>
      <c r="H11" s="5"/>
      <c r="I11" s="5"/>
    </row>
    <row r="12" spans="2:9" ht="15.75">
      <c r="B12" s="157" t="s">
        <v>225</v>
      </c>
      <c r="C12" s="240">
        <f>LOOKUP(D12,$F$1:$DA$1,$F$2:$DA$2)</f>
        <v>305</v>
      </c>
      <c r="D12" s="158">
        <v>3</v>
      </c>
      <c r="F12" s="18"/>
      <c r="G12" s="9"/>
      <c r="H12" s="5"/>
      <c r="I12" s="5"/>
    </row>
    <row r="13" spans="2:9" ht="15.75">
      <c r="B13" s="157" t="s">
        <v>18</v>
      </c>
      <c r="C13" s="240">
        <f>LOOKUP(D13,$F$1:$DA$1,$F$2:$DA$2)</f>
        <v>285</v>
      </c>
      <c r="D13" s="158">
        <v>4</v>
      </c>
      <c r="F13" s="18"/>
      <c r="G13" s="9"/>
      <c r="H13" s="5"/>
      <c r="I13" s="5"/>
    </row>
    <row r="14" spans="2:9" ht="15.75">
      <c r="B14" s="157" t="s">
        <v>110</v>
      </c>
      <c r="C14" s="240">
        <f>LOOKUP(D14,$F$1:$DA$1,$F$2:$DA$2)</f>
        <v>270</v>
      </c>
      <c r="D14" s="158">
        <v>5</v>
      </c>
      <c r="F14" s="18"/>
      <c r="G14" s="9"/>
      <c r="H14" s="5"/>
      <c r="I14" s="5"/>
    </row>
    <row r="15" spans="2:9" ht="15.75">
      <c r="B15" s="157" t="s">
        <v>226</v>
      </c>
      <c r="C15" s="240">
        <f>LOOKUP(D15,$F$1:$DA$1,$F$2:$DA$2)</f>
        <v>270</v>
      </c>
      <c r="D15" s="158">
        <v>5</v>
      </c>
      <c r="F15" s="18"/>
      <c r="G15" s="9"/>
      <c r="H15" s="5"/>
      <c r="I15" s="9"/>
    </row>
    <row r="16" spans="2:9" ht="15.75">
      <c r="B16" s="199" t="s">
        <v>5</v>
      </c>
      <c r="C16" s="199"/>
      <c r="D16" s="199"/>
      <c r="F16" s="18"/>
      <c r="G16" s="9"/>
      <c r="H16" s="5"/>
      <c r="I16" s="9"/>
    </row>
    <row r="17" spans="2:9" ht="31.5">
      <c r="B17" s="157" t="s">
        <v>125</v>
      </c>
      <c r="C17" s="240">
        <f>LOOKUP(D17,$F$1:$DA$1,$F$2:$DA$2)</f>
        <v>360</v>
      </c>
      <c r="D17" s="158">
        <v>1</v>
      </c>
      <c r="F17" s="18"/>
      <c r="G17" s="9"/>
      <c r="H17" s="5"/>
      <c r="I17" s="9"/>
    </row>
    <row r="18" spans="2:9" ht="15.75">
      <c r="B18" s="157" t="s">
        <v>21</v>
      </c>
      <c r="C18" s="240">
        <f>LOOKUP(D18,$F$1:$DA$1,$F$2:$DA$2)</f>
        <v>340</v>
      </c>
      <c r="D18" s="158">
        <v>2</v>
      </c>
      <c r="F18" s="18"/>
      <c r="G18" s="9"/>
      <c r="H18" s="5"/>
      <c r="I18" s="9"/>
    </row>
    <row r="19" spans="2:9" ht="15.75">
      <c r="B19" s="160" t="s">
        <v>237</v>
      </c>
      <c r="C19" s="240">
        <f>LOOKUP(D19,$F$1:$DA$1,$F$2:$DA$2)</f>
        <v>305</v>
      </c>
      <c r="D19" s="158">
        <v>3</v>
      </c>
      <c r="F19" s="18"/>
      <c r="G19" s="9"/>
      <c r="H19" s="5"/>
      <c r="I19" s="9"/>
    </row>
    <row r="20" spans="2:9" ht="15.75">
      <c r="B20" s="157" t="s">
        <v>11</v>
      </c>
      <c r="C20" s="240">
        <f>LOOKUP(D20,$F$1:$DA$1,$F$2:$DA$2)</f>
        <v>285</v>
      </c>
      <c r="D20" s="158">
        <v>4</v>
      </c>
      <c r="F20" s="18"/>
      <c r="G20" s="9"/>
      <c r="H20" s="5"/>
      <c r="I20" s="9"/>
    </row>
    <row r="21" spans="2:9" ht="15.75">
      <c r="B21" s="157" t="s">
        <v>231</v>
      </c>
      <c r="C21" s="240">
        <f>LOOKUP(D21,$F$1:$DA$1,$F$2:$DA$2)</f>
        <v>270</v>
      </c>
      <c r="D21" s="158">
        <v>5</v>
      </c>
      <c r="F21" s="18"/>
      <c r="G21" s="9"/>
      <c r="H21" s="5"/>
      <c r="I21" s="9"/>
    </row>
    <row r="22" spans="2:9" ht="31.5">
      <c r="B22" s="157" t="s">
        <v>155</v>
      </c>
      <c r="C22" s="240">
        <f>LOOKUP(D22,$F$1:$DA$1,$F$2:$DA$2)</f>
        <v>260</v>
      </c>
      <c r="D22" s="158">
        <v>6</v>
      </c>
      <c r="F22" s="18"/>
      <c r="G22" s="9"/>
      <c r="H22" s="5"/>
      <c r="I22" s="9"/>
    </row>
    <row r="23" spans="2:9" ht="15.75">
      <c r="B23" s="153" t="s">
        <v>114</v>
      </c>
      <c r="C23" s="240">
        <f>LOOKUP(D23,$F$1:$DA$1,$F$2:$DA$2)</f>
        <v>250</v>
      </c>
      <c r="D23" s="52">
        <v>7</v>
      </c>
      <c r="F23" s="18"/>
      <c r="G23" s="9"/>
      <c r="H23" s="5"/>
      <c r="I23" s="9"/>
    </row>
    <row r="24" spans="2:9" ht="15.75">
      <c r="B24" s="153" t="s">
        <v>12</v>
      </c>
      <c r="C24" s="240">
        <f>LOOKUP(D24,$F$1:$DA$1,$F$2:$DA$2)</f>
        <v>250</v>
      </c>
      <c r="D24" s="52">
        <v>7</v>
      </c>
      <c r="F24" s="18"/>
      <c r="G24" s="9"/>
      <c r="H24" s="5"/>
      <c r="I24" s="9"/>
    </row>
    <row r="25" spans="2:9" ht="15.75">
      <c r="B25" s="153" t="s">
        <v>20</v>
      </c>
      <c r="C25" s="240">
        <f>LOOKUP(D25,$F$1:$DA$1,$F$2:$DA$2)</f>
        <v>250</v>
      </c>
      <c r="D25" s="52">
        <v>7</v>
      </c>
      <c r="F25" s="18"/>
      <c r="G25" s="9"/>
      <c r="H25" s="5"/>
      <c r="I25" s="9"/>
    </row>
    <row r="26" spans="4:9" ht="15.75">
      <c r="D26" s="9"/>
      <c r="F26" s="18"/>
      <c r="G26" s="5"/>
      <c r="H26" s="5"/>
      <c r="I26" s="9"/>
    </row>
    <row r="27" spans="4:9" ht="15.75">
      <c r="D27" s="9"/>
      <c r="F27" s="18"/>
      <c r="G27" s="5"/>
      <c r="H27" s="5"/>
      <c r="I27" s="9"/>
    </row>
    <row r="28" spans="4:9" ht="15.75">
      <c r="D28" s="9"/>
      <c r="F28" s="18"/>
      <c r="G28" s="5"/>
      <c r="H28" s="5"/>
      <c r="I28" s="9"/>
    </row>
    <row r="29" spans="6:9" ht="15.75">
      <c r="F29" s="18"/>
      <c r="G29" s="5"/>
      <c r="H29" s="5"/>
      <c r="I29" s="9"/>
    </row>
    <row r="30" spans="6:9" ht="15.75">
      <c r="F30" s="18"/>
      <c r="G30" s="5"/>
      <c r="H30" s="5"/>
      <c r="I30" s="9"/>
    </row>
    <row r="31" spans="6:8" ht="15.75">
      <c r="F31" s="18"/>
      <c r="G31" s="5"/>
      <c r="H31" s="5"/>
    </row>
  </sheetData>
  <sheetProtection password="BB9B" sheet="1"/>
  <mergeCells count="5">
    <mergeCell ref="B1:D1"/>
    <mergeCell ref="B3:D3"/>
    <mergeCell ref="B5:D5"/>
    <mergeCell ref="B9:D9"/>
    <mergeCell ref="B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 бухгалтер</cp:lastModifiedBy>
  <cp:lastPrinted>2015-08-15T14:35:10Z</cp:lastPrinted>
  <dcterms:created xsi:type="dcterms:W3CDTF">1996-10-08T23:32:33Z</dcterms:created>
  <dcterms:modified xsi:type="dcterms:W3CDTF">2015-08-18T08:59:02Z</dcterms:modified>
  <cp:category/>
  <cp:version/>
  <cp:contentType/>
  <cp:contentStatus/>
</cp:coreProperties>
</file>